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dborova\02 - Oddělení správy budov\5. Projektové dokumentace\AKTUALIZOVANÉ ROZPOČTY RTS 2022\"/>
    </mc:Choice>
  </mc:AlternateContent>
  <xr:revisionPtr revIDLastSave="0" documentId="8_{0C72F8CA-2E48-4C36-9B51-571BEA238E0D}" xr6:coauthVersionLast="36" xr6:coauthVersionMax="36" xr10:uidLastSave="{00000000-0000-0000-0000-000000000000}"/>
  <bookViews>
    <workbookView xWindow="0" yWindow="0" windowWidth="28800" windowHeight="119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1.11 Pol'!$A$1:$X$182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172" i="12" l="1"/>
  <c r="BA35" i="12"/>
  <c r="BA24" i="12"/>
  <c r="BA18" i="12"/>
  <c r="BA16" i="12"/>
  <c r="O8" i="12"/>
  <c r="G9" i="12"/>
  <c r="M9" i="12" s="1"/>
  <c r="I9" i="12"/>
  <c r="K9" i="12"/>
  <c r="O9" i="12"/>
  <c r="Q9" i="12"/>
  <c r="Q8" i="12" s="1"/>
  <c r="V9" i="12"/>
  <c r="G10" i="12"/>
  <c r="G8" i="12" s="1"/>
  <c r="I10" i="12"/>
  <c r="K10" i="12"/>
  <c r="O10" i="12"/>
  <c r="Q10" i="12"/>
  <c r="V10" i="12"/>
  <c r="G13" i="12"/>
  <c r="M13" i="12" s="1"/>
  <c r="I13" i="12"/>
  <c r="I12" i="12" s="1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8" i="12"/>
  <c r="M28" i="12" s="1"/>
  <c r="I28" i="12"/>
  <c r="K28" i="12"/>
  <c r="O28" i="12"/>
  <c r="O27" i="12" s="1"/>
  <c r="Q28" i="12"/>
  <c r="Q27" i="12" s="1"/>
  <c r="V28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3" i="12"/>
  <c r="I56" i="1" s="1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V34" i="12"/>
  <c r="V33" i="12" s="1"/>
  <c r="G37" i="12"/>
  <c r="G36" i="12" s="1"/>
  <c r="I57" i="1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2" i="12"/>
  <c r="I42" i="12"/>
  <c r="K42" i="12"/>
  <c r="M42" i="12"/>
  <c r="O42" i="12"/>
  <c r="Q42" i="12"/>
  <c r="V42" i="12"/>
  <c r="G45" i="12"/>
  <c r="I45" i="12"/>
  <c r="K45" i="12"/>
  <c r="M45" i="12"/>
  <c r="O45" i="12"/>
  <c r="Q45" i="12"/>
  <c r="V45" i="12"/>
  <c r="V36" i="12" s="1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Q51" i="12" s="1"/>
  <c r="V52" i="12"/>
  <c r="V51" i="12" s="1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O51" i="12" s="1"/>
  <c r="Q61" i="12"/>
  <c r="V61" i="12"/>
  <c r="G64" i="12"/>
  <c r="I64" i="12"/>
  <c r="K64" i="12"/>
  <c r="M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I82" i="12"/>
  <c r="K82" i="12"/>
  <c r="M82" i="12"/>
  <c r="O82" i="12"/>
  <c r="Q82" i="12"/>
  <c r="V82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1" i="12"/>
  <c r="M121" i="12" s="1"/>
  <c r="I121" i="12"/>
  <c r="K121" i="12"/>
  <c r="O121" i="12"/>
  <c r="Q121" i="12"/>
  <c r="V121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O120" i="12" s="1"/>
  <c r="Q126" i="12"/>
  <c r="V126" i="12"/>
  <c r="G127" i="12"/>
  <c r="M127" i="12" s="1"/>
  <c r="I127" i="12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M129" i="12" s="1"/>
  <c r="I129" i="12"/>
  <c r="K129" i="12"/>
  <c r="O129" i="12"/>
  <c r="Q129" i="12"/>
  <c r="V129" i="12"/>
  <c r="G131" i="12"/>
  <c r="M131" i="12" s="1"/>
  <c r="I131" i="12"/>
  <c r="I130" i="12" s="1"/>
  <c r="K131" i="12"/>
  <c r="O131" i="12"/>
  <c r="Q131" i="12"/>
  <c r="V131" i="12"/>
  <c r="G133" i="12"/>
  <c r="I133" i="12"/>
  <c r="K133" i="12"/>
  <c r="M133" i="12"/>
  <c r="O133" i="12"/>
  <c r="Q133" i="12"/>
  <c r="V133" i="12"/>
  <c r="G134" i="12"/>
  <c r="I134" i="12"/>
  <c r="K134" i="12"/>
  <c r="M134" i="12"/>
  <c r="O134" i="12"/>
  <c r="Q134" i="12"/>
  <c r="V134" i="12"/>
  <c r="G135" i="12"/>
  <c r="M135" i="12" s="1"/>
  <c r="I135" i="12"/>
  <c r="K135" i="12"/>
  <c r="O135" i="12"/>
  <c r="Q135" i="12"/>
  <c r="V135" i="12"/>
  <c r="I136" i="12"/>
  <c r="G137" i="12"/>
  <c r="I137" i="12"/>
  <c r="K137" i="12"/>
  <c r="K136" i="12" s="1"/>
  <c r="M137" i="12"/>
  <c r="M136" i="12" s="1"/>
  <c r="O137" i="12"/>
  <c r="O136" i="12" s="1"/>
  <c r="Q137" i="12"/>
  <c r="Q136" i="12" s="1"/>
  <c r="V137" i="12"/>
  <c r="G138" i="12"/>
  <c r="G136" i="12" s="1"/>
  <c r="I65" i="1" s="1"/>
  <c r="I138" i="12"/>
  <c r="K138" i="12"/>
  <c r="M138" i="12"/>
  <c r="O138" i="12"/>
  <c r="Q138" i="12"/>
  <c r="V138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I150" i="12"/>
  <c r="K150" i="12"/>
  <c r="M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I165" i="12"/>
  <c r="K165" i="12"/>
  <c r="M165" i="12"/>
  <c r="O165" i="12"/>
  <c r="Q165" i="12"/>
  <c r="V165" i="12"/>
  <c r="G166" i="12"/>
  <c r="I166" i="12"/>
  <c r="K166" i="12"/>
  <c r="M166" i="12"/>
  <c r="O166" i="12"/>
  <c r="Q166" i="12"/>
  <c r="V166" i="12"/>
  <c r="G168" i="12"/>
  <c r="M168" i="12" s="1"/>
  <c r="I168" i="12"/>
  <c r="K168" i="12"/>
  <c r="K167" i="12" s="1"/>
  <c r="O168" i="12"/>
  <c r="O167" i="12" s="1"/>
  <c r="Q168" i="12"/>
  <c r="V168" i="12"/>
  <c r="V167" i="12" s="1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4" i="12"/>
  <c r="I174" i="12"/>
  <c r="K174" i="12"/>
  <c r="K170" i="12" s="1"/>
  <c r="M174" i="12"/>
  <c r="O174" i="12"/>
  <c r="Q174" i="12"/>
  <c r="V174" i="12"/>
  <c r="G175" i="12"/>
  <c r="I175" i="12"/>
  <c r="K175" i="12"/>
  <c r="M175" i="12"/>
  <c r="O175" i="12"/>
  <c r="Q175" i="12"/>
  <c r="V175" i="12"/>
  <c r="G177" i="12"/>
  <c r="M177" i="12" s="1"/>
  <c r="I177" i="12"/>
  <c r="K177" i="12"/>
  <c r="O177" i="12"/>
  <c r="Q177" i="12"/>
  <c r="V177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AF181" i="12"/>
  <c r="G42" i="1" s="1"/>
  <c r="I20" i="1"/>
  <c r="I19" i="1"/>
  <c r="H43" i="1"/>
  <c r="I53" i="1" l="1"/>
  <c r="V139" i="12"/>
  <c r="V109" i="12"/>
  <c r="O139" i="12"/>
  <c r="I120" i="12"/>
  <c r="O109" i="12"/>
  <c r="V100" i="12"/>
  <c r="O84" i="12"/>
  <c r="I63" i="12"/>
  <c r="G27" i="12"/>
  <c r="I55" i="1" s="1"/>
  <c r="Q12" i="12"/>
  <c r="M10" i="12"/>
  <c r="M8" i="12" s="1"/>
  <c r="I8" i="12"/>
  <c r="Q167" i="12"/>
  <c r="K130" i="12"/>
  <c r="Q100" i="12"/>
  <c r="Q84" i="12"/>
  <c r="I36" i="12"/>
  <c r="V27" i="12"/>
  <c r="O12" i="12"/>
  <c r="Q109" i="12"/>
  <c r="K100" i="12"/>
  <c r="G39" i="1"/>
  <c r="G43" i="1" s="1"/>
  <c r="G25" i="1" s="1"/>
  <c r="G84" i="12"/>
  <c r="I60" i="1" s="1"/>
  <c r="K63" i="12"/>
  <c r="Q170" i="12"/>
  <c r="I167" i="12"/>
  <c r="O130" i="12"/>
  <c r="V120" i="12"/>
  <c r="I100" i="12"/>
  <c r="I84" i="12"/>
  <c r="K36" i="12"/>
  <c r="K27" i="12"/>
  <c r="K12" i="12"/>
  <c r="V8" i="12"/>
  <c r="O63" i="12"/>
  <c r="Q139" i="12"/>
  <c r="V84" i="12"/>
  <c r="O170" i="12"/>
  <c r="M167" i="12"/>
  <c r="K139" i="12"/>
  <c r="Q120" i="12"/>
  <c r="K109" i="12"/>
  <c r="Q63" i="12"/>
  <c r="Q36" i="12"/>
  <c r="I27" i="12"/>
  <c r="G41" i="1"/>
  <c r="M63" i="12"/>
  <c r="V170" i="12"/>
  <c r="I139" i="12"/>
  <c r="V130" i="12"/>
  <c r="I109" i="12"/>
  <c r="O100" i="12"/>
  <c r="G63" i="12"/>
  <c r="I59" i="1" s="1"/>
  <c r="K51" i="12"/>
  <c r="O36" i="12"/>
  <c r="M27" i="12"/>
  <c r="I170" i="12"/>
  <c r="G167" i="12"/>
  <c r="I67" i="1" s="1"/>
  <c r="V136" i="12"/>
  <c r="Q130" i="12"/>
  <c r="K120" i="12"/>
  <c r="K84" i="12"/>
  <c r="V63" i="12"/>
  <c r="I51" i="12"/>
  <c r="M37" i="12"/>
  <c r="V12" i="12"/>
  <c r="K8" i="12"/>
  <c r="M120" i="12"/>
  <c r="M100" i="12"/>
  <c r="M51" i="12"/>
  <c r="M139" i="12"/>
  <c r="M130" i="12"/>
  <c r="M109" i="12"/>
  <c r="M36" i="12"/>
  <c r="M170" i="12"/>
  <c r="M12" i="12"/>
  <c r="AE181" i="12"/>
  <c r="G170" i="12"/>
  <c r="I68" i="1" s="1"/>
  <c r="G12" i="12"/>
  <c r="I54" i="1" s="1"/>
  <c r="G139" i="12"/>
  <c r="I66" i="1" s="1"/>
  <c r="I18" i="1" s="1"/>
  <c r="G130" i="12"/>
  <c r="I64" i="1" s="1"/>
  <c r="G120" i="12"/>
  <c r="I63" i="1" s="1"/>
  <c r="G109" i="12"/>
  <c r="I62" i="1" s="1"/>
  <c r="G100" i="12"/>
  <c r="I61" i="1" s="1"/>
  <c r="G51" i="12"/>
  <c r="I58" i="1" s="1"/>
  <c r="I17" i="1" s="1"/>
  <c r="M87" i="12"/>
  <c r="M84" i="12" s="1"/>
  <c r="J28" i="1"/>
  <c r="J26" i="1"/>
  <c r="G38" i="1"/>
  <c r="F38" i="1"/>
  <c r="J23" i="1"/>
  <c r="J24" i="1"/>
  <c r="J25" i="1"/>
  <c r="J27" i="1"/>
  <c r="E24" i="1"/>
  <c r="G24" i="1"/>
  <c r="E26" i="1"/>
  <c r="G26" i="1"/>
  <c r="F42" i="1" l="1"/>
  <c r="I42" i="1" s="1"/>
  <c r="F39" i="1"/>
  <c r="F41" i="1"/>
  <c r="I41" i="1" s="1"/>
  <c r="I16" i="1"/>
  <c r="I21" i="1" s="1"/>
  <c r="I69" i="1"/>
  <c r="G181" i="12"/>
  <c r="J67" i="1" l="1"/>
  <c r="J58" i="1"/>
  <c r="J56" i="1"/>
  <c r="J63" i="1"/>
  <c r="J62" i="1"/>
  <c r="J61" i="1"/>
  <c r="J64" i="1"/>
  <c r="J59" i="1"/>
  <c r="J55" i="1"/>
  <c r="J66" i="1"/>
  <c r="J60" i="1"/>
  <c r="J65" i="1"/>
  <c r="J57" i="1"/>
  <c r="J68" i="1"/>
  <c r="J54" i="1"/>
  <c r="J53" i="1"/>
  <c r="I39" i="1"/>
  <c r="I43" i="1" s="1"/>
  <c r="F43" i="1"/>
  <c r="G23" i="1" s="1"/>
  <c r="A27" i="1" s="1"/>
  <c r="A28" i="1" s="1"/>
  <c r="G28" i="1" s="1"/>
  <c r="G27" i="1" s="1"/>
  <c r="G29" i="1" s="1"/>
  <c r="J69" i="1" l="1"/>
  <c r="J39" i="1"/>
  <c r="J43" i="1" s="1"/>
  <c r="J41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999C9B7C-075C-47E5-9FD7-5B0F757A7F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AF72FDD-8439-4725-97BC-8AB27EFC2FB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<sst xmlns="http://schemas.openxmlformats.org/spreadsheetml/2006/main" count="1266" uniqueCount="444">
  <si>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</si>
  <si>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</si>
  <si>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</si>
  <si>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</si>
  <si>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</si>
  <si>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</si>
  <si>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</si>
  <si>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</si>
  <si>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</si>
  <si>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</si>
  <si>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</si>
  <si>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</si>
  <si>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</si>
  <si>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</si>
  <si>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</si>
  <si>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</si>
  <si>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</si>
  <si>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</si>
  <si>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</si>
  <si>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</si>
  <si>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</si>
  <si>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</si>
  <si>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</si>
  <si>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</si>
  <si>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</si>
  <si>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</si>
  <si>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</si>
  <si>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</si>
  <si>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</si>
  <si>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</si>
  <si>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</si>
  <si>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</si>
  <si>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</si>
  <si>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</si>
  <si>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</si>
  <si>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</si>
  <si>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</si>
  <si>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</si>
  <si>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</si>
  <si>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</si>
  <si>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</si>
  <si>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</si>
  <si>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</si>
  <si>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1.11</t>
  </si>
  <si>
    <t>Stavební úpravy-REV 03-2022</t>
  </si>
  <si>
    <t>SO01</t>
  </si>
  <si>
    <t>Oprava bytové jednotky 0+1</t>
  </si>
  <si>
    <t>Objekt:</t>
  </si>
  <si>
    <t>Rozpočet:</t>
  </si>
  <si>
    <t>B18/0022</t>
  </si>
  <si>
    <t>Oprava typové bytové jednotky 0+1, 17. Listopadu 146, Frýdek Místek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</si>
  <si>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</si>
  <si>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</si>
  <si>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</si>
  <si>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</si>
  <si>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</si>
  <si>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</si>
  <si>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Bohumil Vojtíšek</t>
  </si>
  <si>
    <t>141</t>
  </si>
  <si>
    <t>Lučina</t>
  </si>
  <si>
    <t>73939</t>
  </si>
  <si>
    <t>04819683</t>
  </si>
  <si>
    <t>Stavba</t>
  </si>
  <si>
    <t>Stavební objekt</t>
  </si>
  <si>
    <t>Celkem za stavbu</t>
  </si>
  <si>
    <t>CZK</t>
  </si>
  <si>
    <t>#POPS</t>
  </si>
  <si>
    <t>Popis stavby: B18/0022 - Oprava typové bytové jednotky 0+1, 17. Listopadu 146, Frýdek Místek</t>
  </si>
  <si>
    <t>#POPO</t>
  </si>
  <si>
    <t>Popis objektu: SO01 - Oprava bytové jednotky 0+1</t>
  </si>
  <si>
    <t>#POPR</t>
  </si>
  <si>
    <t>Popis rozpočtu: 1.11 - Stavební úpravy-REV 03-2022</t>
  </si>
  <si>
    <t>Rekapitulace dílů</t>
  </si>
  <si>
    <t>Typ dílu</t>
  </si>
  <si>
    <t>3</t>
  </si>
  <si>
    <t>Svislé a kompletní konstrukce</t>
  </si>
  <si>
    <t>61</t>
  </si>
  <si>
    <t>Úpravy povrchů vnitřní</t>
  </si>
  <si>
    <t>96</t>
  </si>
  <si>
    <t>Bourání konstrukcí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</si>
  <si>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</si>
  <si>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</si>
  <si>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</si>
  <si>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</si>
  <si>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</si>
  <si>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</si>
  <si>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</si>
  <si>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</si>
  <si>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</si>
  <si>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</si>
  <si>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</si>
  <si>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</si>
  <si>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</si>
  <si>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</si>
  <si>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</si>
  <si>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</si>
  <si>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</si>
  <si>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</si>
  <si>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</si>
  <si>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</si>
  <si>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</si>
  <si>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</si>
  <si>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M22</t>
  </si>
  <si>
    <t>Montáž sdělovací a zabezp. techniky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</si>
  <si>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</si>
  <si>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</si>
  <si>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</si>
  <si>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</si>
  <si>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</si>
  <si>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</si>
  <si>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</si>
  <si>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</si>
  <si>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</si>
  <si>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</si>
  <si>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</si>
  <si>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</si>
  <si>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</si>
  <si>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</si>
  <si>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</si>
  <si>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</si>
  <si>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</si>
  <si>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</si>
  <si>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</si>
  <si>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</si>
  <si>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</si>
  <si>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</si>
  <si>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</si>
  <si>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</si>
  <si>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</si>
  <si>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</si>
  <si>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</si>
  <si>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</si>
  <si>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</si>
  <si>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</si>
  <si>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</si>
  <si>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</si>
  <si>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</si>
  <si>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317121047RT1</t>
  </si>
  <si>
    <t>Překlady pórobetonové nenosné délky 1240 mm, šířky 75 mm, výšky 249 mm</t>
  </si>
  <si>
    <t>kus</t>
  </si>
  <si>
    <t>801-1</t>
  </si>
  <si>
    <t>RTS 22/ I</t>
  </si>
  <si>
    <t>Práce</t>
  </si>
  <si>
    <t>POL1_</t>
  </si>
  <si>
    <t>342255022RT1</t>
  </si>
  <si>
    <t>Příčky z cihel a tvárnic nepálených příčky z příčkovek pórobetonových tloušťky 75 mm</t>
  </si>
  <si>
    <t>m2</t>
  </si>
  <si>
    <t>včetně pomocného lešení</t>
  </si>
  <si>
    <t>SPI</t>
  </si>
  <si>
    <t>602033191R00</t>
  </si>
  <si>
    <t xml:space="preserve">Omítka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</si>
  <si>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</si>
  <si>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</si>
  <si>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</si>
  <si>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</si>
  <si>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</si>
  <si>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</si>
  <si>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</si>
  <si>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</si>
  <si>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</si>
  <si>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612403382RT1</t>
  </si>
  <si>
    <t>Hrubá výplň rýh ve stěnách, jakoukoliv maltou maltou ze suchých směsí_x000D_
 50 x 50 mm</t>
  </si>
  <si>
    <t>m</t>
  </si>
  <si>
    <t>801-4</t>
  </si>
  <si>
    <t>jakékoliv šířky rýhy,</t>
  </si>
  <si>
    <t>612421131RT2</t>
  </si>
  <si>
    <t>Oprava vnitřních vápenných omítek stěn v množství opravované plochy do 5 %,  štukových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</si>
  <si>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</si>
  <si>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</si>
  <si>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</si>
  <si>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612481113R00</t>
  </si>
  <si>
    <t>Potažení vnitřních stěn pletivem sklotextilním , s vypnutím</t>
  </si>
  <si>
    <t>v ploše nebo pruzích na plném podkladu nebo na podkladu s dutinami (pod omítku)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</si>
  <si>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</si>
  <si>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</si>
  <si>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</si>
  <si>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</si>
  <si>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</si>
  <si>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</si>
  <si>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</si>
  <si>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</si>
  <si>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</si>
  <si>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</si>
  <si>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</si>
  <si>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</si>
  <si>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</si>
  <si>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</si>
  <si>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</si>
  <si>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721171808R00</t>
  </si>
  <si>
    <t>Demontáž potrubí z novodurových trub přes D 75 mm do D 114 mm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</si>
  <si>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</si>
  <si>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</si>
  <si>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</si>
  <si>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</si>
  <si>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</si>
  <si>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</si>
  <si>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POP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</si>
  <si>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</si>
  <si>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</si>
  <si>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</si>
  <si>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</si>
  <si>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</si>
  <si>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</si>
  <si>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</si>
  <si>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</si>
  <si>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</si>
  <si>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</si>
  <si>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</si>
  <si>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</si>
  <si>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</si>
  <si>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</si>
  <si>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</si>
  <si>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</si>
  <si>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</si>
  <si>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</si>
  <si>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</si>
  <si>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</si>
  <si>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</si>
  <si>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</si>
  <si>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</si>
  <si>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</si>
  <si>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</si>
  <si>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</si>
  <si>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</si>
  <si>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</si>
  <si>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</si>
  <si>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</si>
  <si>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</si>
  <si>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</si>
  <si>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</si>
  <si>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</si>
  <si>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</si>
  <si>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</si>
  <si>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</si>
  <si>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</si>
  <si>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</si>
  <si>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</si>
  <si>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zápachové uzávěrky pro zařiz. předměty umyvadlové, D 32</t>
  </si>
  <si>
    <t>725869204R00</t>
  </si>
  <si>
    <t>Montáž zápachové uzávěrky pro zařiz. předměty dřezovýé jednoduché, D 40</t>
  </si>
  <si>
    <t>55141106R</t>
  </si>
  <si>
    <t>ventil rohový pro vodovod, sanitu; kulový, rohový; DN 15 mm; pracovní teplota do 90 ° C; médium voda; 1/2" x 3/4"; připojení závitové</t>
  </si>
  <si>
    <t>SPCM</t>
  </si>
  <si>
    <t>Specifikace</t>
  </si>
  <si>
    <t>POL3_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</si>
  <si>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</si>
  <si>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</si>
  <si>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</si>
  <si>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</si>
  <si>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</si>
  <si>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</si>
  <si>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55145007R</t>
  </si>
  <si>
    <t>baterie vanová nástěnná; rozteč 130 až 170 mm; ovládání pákové; povrch chrom; příslušenství sprchová růžice, pevný držák, hadice</t>
  </si>
  <si>
    <t>RTS 17/ I</t>
  </si>
  <si>
    <t>55161310R</t>
  </si>
  <si>
    <t>uzávěrka zápachová DN 40; pro umyvadla; plast, mosaz</t>
  </si>
  <si>
    <t>55161592R</t>
  </si>
  <si>
    <t>uzávěrka zápachová pro vany; plast; odtok 50 mm; příslušenství zátka</t>
  </si>
  <si>
    <t>55423054.AR</t>
  </si>
  <si>
    <t>vanička sprchová obdélníková; l = 1200,0 mm; š = 730 mm; hl = 150 mm; objem 99 l; akrylátová; bílá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</si>
  <si>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</si>
  <si>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</si>
  <si>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</si>
  <si>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</si>
  <si>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630 mm; splach. hluboké; odpad vodorovný; bílý; nádrž boční napouštění; objem splachování 3 nebo 6 l</t>
  </si>
  <si>
    <t>642942111RT2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</si>
  <si>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600 x 1970 x 100 mm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</si>
  <si>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</si>
  <si>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</si>
  <si>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</si>
  <si>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</si>
  <si>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</si>
  <si>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766825821R00</t>
  </si>
  <si>
    <t>Demontáž nábytku vestavěného skříní dvoukřídlových</t>
  </si>
  <si>
    <t>762111811RV1</t>
  </si>
  <si>
    <t>Demontáž stěn DTD</t>
  </si>
  <si>
    <t>Vlastní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</si>
  <si>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</si>
  <si>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</si>
  <si>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</si>
  <si>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</si>
  <si>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</si>
  <si>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</si>
  <si>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</si>
  <si>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</si>
  <si>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</si>
  <si>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</si>
  <si>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</si>
  <si>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</si>
  <si>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61581622.AR</t>
  </si>
  <si>
    <t>linka kuchyňská atypická; š = 1 800 mm</t>
  </si>
  <si>
    <t>766000001</t>
  </si>
  <si>
    <t>Dod+montáž dvířek instalační šachty</t>
  </si>
  <si>
    <t>ks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</si>
  <si>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</si>
  <si>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</si>
  <si>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</si>
  <si>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</si>
  <si>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</si>
  <si>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</si>
  <si>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</si>
  <si>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</si>
  <si>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</si>
  <si>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</si>
  <si>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</si>
  <si>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</si>
  <si>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</si>
  <si>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</si>
  <si>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</si>
  <si>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š = 298 mm; l = 298 mm; h = 8,0 mm; pro interiér; barva šedá; mat; PEI 4</t>
  </si>
  <si>
    <t>998771204R00</t>
  </si>
  <si>
    <t>Přesun hmot pro podlahy z dlaždic v objektech výšky do 36 m</t>
  </si>
  <si>
    <t>776101115R00</t>
  </si>
  <si>
    <t>Přípravné práce vyrovnání podkladů samonivelační hmotou</t>
  </si>
  <si>
    <t>800-775</t>
  </si>
  <si>
    <t>položky neobsahují žádný materiál</t>
  </si>
  <si>
    <t>776101121R00</t>
  </si>
  <si>
    <t>Přípravné práce penetrace podkladu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</si>
  <si>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</si>
  <si>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</si>
  <si>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</si>
  <si>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</si>
  <si>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</si>
  <si>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</si>
  <si>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24551415R</t>
  </si>
  <si>
    <t>vyrovnávací stěrka hydraulicky vytvrzujicí; armovaná vlákny; pro podlahy; samonivelační; samozabíhavá; pro interiér; tl. vrstvy 3,0 až 10,0 mm; k vyrovnání dřevěných podkladů, k renovaci dřevěných podlah</t>
  </si>
  <si>
    <t>kg</t>
  </si>
  <si>
    <t>RTS 19/ I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</si>
  <si>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</si>
  <si>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</si>
  <si>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</si>
  <si>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</si>
  <si>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</si>
  <si>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</si>
  <si>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</si>
  <si>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781230111R00</t>
  </si>
  <si>
    <t>Obkládání stěn vnitřních z obkladaček keramických do tmele velikosti do 100 x 100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</si>
  <si>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</si>
  <si>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</si>
  <si>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</si>
  <si>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</si>
  <si>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</si>
  <si>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</si>
  <si>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</si>
  <si>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</si>
  <si>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</si>
  <si>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</si>
  <si>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</si>
  <si>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</si>
  <si>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</si>
  <si>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</si>
  <si>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</si>
  <si>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</si>
  <si>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</si>
  <si>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</si>
  <si>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</si>
  <si>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</si>
  <si>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</si>
  <si>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</si>
  <si>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</si>
  <si>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</si>
  <si>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210010105R00</t>
  </si>
  <si>
    <t>Montáž lišty elektroinstalační, z PVC, šířky do 40 mm, uložená pevně šroubováním</t>
  </si>
  <si>
    <t>210010312RT1</t>
  </si>
  <si>
    <t>Montáž krabice plastové odbočné, kruhové, o průměru 103 mm, hloubky 50 mm, s víčkem, do zdiva, bez zapojení, včetně dodávky</t>
  </si>
  <si>
    <t>210010321RT1</t>
  </si>
  <si>
    <t>Montáž krabice plastové univerzální, kruhové, o průměru 73 mm, hloubky 42 mm, s víčkem a svorkovnicí, do zdiva, se zapojením, včetně dodávky</t>
  </si>
  <si>
    <t>210110001RT2</t>
  </si>
  <si>
    <t>Montáž spínače nástěnného pro prostředí obyčejné nebo vlhké včetně zapojení a dodávky spínače, jednopólového,  , řazení 1</t>
  </si>
  <si>
    <t>210110003RT1</t>
  </si>
  <si>
    <t>Montáž spínače nástěnného pro prostředí obyčejné nebo vlhké včetně zapojení a dodávky spínače, sériového,  , řazení 5</t>
  </si>
  <si>
    <t>210110004RT1</t>
  </si>
  <si>
    <t>Montáž spínače nástěnného pro prostředí obyčejné nebo vlhké včetně zapojení a dodávky spínače, střídavého,  , řazení 6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</si>
  <si>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</si>
  <si>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</si>
  <si>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210111014RT2</t>
  </si>
  <si>
    <t xml:space="preserve">Montáž zásuvky domovní zapuštěné včetně zapojení, včetně dodávky zásuvky dvojnásobné s ochrannými kolíky 16A/250VAC,  , provedení 2x (2P+PE),  </t>
  </si>
  <si>
    <t>210150481R00</t>
  </si>
  <si>
    <t>Relé a ochrany montáž časového relé,  , typ TK, TX, RT</t>
  </si>
  <si>
    <t>RTS 18/ I</t>
  </si>
  <si>
    <t>210200010R00</t>
  </si>
  <si>
    <t>Svítidla a osvětlovací zařízení svítidlo žárovkové, 60 W, bytové stropní rovné plast. bílé - bez skla</t>
  </si>
  <si>
    <t>210200042RT1</t>
  </si>
  <si>
    <t>Svítidla a osvětlovací zařízení svítidlo žárovkové, 60 W, nástěnné plastové šikmé, včetně materiálu</t>
  </si>
  <si>
    <t>210800004R00</t>
  </si>
  <si>
    <t xml:space="preserve">Montáž vodiče CYY, 6 mm2, uloženého pod omítkou,  </t>
  </si>
  <si>
    <t>210800021RT4</t>
  </si>
  <si>
    <t>Montáž vodiče CYBY (CYKYLO, CYKYLS), 2x1,5 mm2, uloženého pod omítkou, včetně dodávky vodiče</t>
  </si>
  <si>
    <t>210800023RT4</t>
  </si>
  <si>
    <t>Montáž vodiče CYBY (CYKYLO, CYKYLS), 3x1,5 mm2, uloženého pod omítkou, včetně dodávky vodiče</t>
  </si>
  <si>
    <t>210800024RT4</t>
  </si>
  <si>
    <t>Montáž vodiče CYBY (CYKYLO, CYKYLS), 3x2,5 mm2, uloženého pod omítkou, včetně dodávky vodiče</t>
  </si>
  <si>
    <t>210810008R00</t>
  </si>
  <si>
    <t>Montáž kabelu CYKY 750 V, 3 x (6 až 16 mm2), volně uloženého</t>
  </si>
  <si>
    <t>210810015RT1</t>
  </si>
  <si>
    <t>Montáž kabelu CYKY 750 V, 5 x 1,5 mm2, volně uloženého, včetně dodávky kabelu</t>
  </si>
  <si>
    <t>220890202R00</t>
  </si>
  <si>
    <t>Revize</t>
  </si>
  <si>
    <t>h</t>
  </si>
  <si>
    <t>210111014RV1</t>
  </si>
  <si>
    <t>Zásuvka domovní zapuštěná - provedení 2x (2P+PE) s přepěťovou ochranou, včetně dodávky zásuvky a rámečku</t>
  </si>
  <si>
    <t>M21000002</t>
  </si>
  <si>
    <t>Dodávka a montáž RB vč. vystrojení a zapojení</t>
  </si>
  <si>
    <t>kpl</t>
  </si>
  <si>
    <t>M21000003</t>
  </si>
  <si>
    <t>Úprava a zapojení příovdního kabelu do RE</t>
  </si>
  <si>
    <t>M2100001</t>
  </si>
  <si>
    <t>Hlavní ochranná svorka MET,AET, včetně krabice , montáž,zapojení a ukončení vodičů</t>
  </si>
  <si>
    <t>34111715132R</t>
  </si>
  <si>
    <t>kabel 1-CHKE-V; se zvýšnou odolností proti šíření plamene, bezhalogenový ohnioodolný; volné nebo pevné uložení, možno i na hořlavý podklad; Cu jádro plné; počet a průřez žil 3x6mm2; vnější průměr 13,5 mm; teplota použití -30 až 90 °C; min.teplota pokládky -5 °C; splňuje požadavky na požární odolnost; barva pláště oranžová</t>
  </si>
  <si>
    <t>34111715152R</t>
  </si>
  <si>
    <t>kabel 1-CHKE-V; se zvýšnou odolností proti šíření plamene, bezhalogenový ohnioodolný; volné nebo pevné uložení, možno i na hořlavý podklad; Cu jádro plné; počet a průřez žil 3x16mm2; vnější průměr 18,0 mm; teplota použití -30 až 90 °C; min.teplota pokládky -5 °C; splňuje požadavky na požární odolnost; barva pláště oranžová</t>
  </si>
  <si>
    <t>34140826R</t>
  </si>
  <si>
    <t>vodič CY H07 V-U; silový, propojovací jednožilový; pevné uložení; jádro Cu plné holé; počet žil 1; jmen.průřez jádra 6,00 mm2; vnější průměr max 4,9 mm; izolace PVC; tl. izolace 0,8 mm; odolnost proti šíření plamene</t>
  </si>
  <si>
    <t>34572125R</t>
  </si>
  <si>
    <t>lišta elektroinstalační vkládací; mat. PVC samozhášivé; Š x V 40 x 40 mm; délka 2,00 m; bílá; stupeň hořlavosti A-C3; teplot.rozsah -5 až 60 °C</t>
  </si>
  <si>
    <t>348360104R1</t>
  </si>
  <si>
    <t>Svítidlo stropní žárovkové 1x40W</t>
  </si>
  <si>
    <t>Indiv</t>
  </si>
  <si>
    <t>220261662R00</t>
  </si>
  <si>
    <t>Zhotovení drážky ve zdi cihlovém</t>
  </si>
  <si>
    <t>222330891R00</t>
  </si>
  <si>
    <t>Kouřový nasávací hlásič 1kanálový, na úchytné body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</si>
  <si>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</si>
  <si>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</si>
  <si>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</si>
  <si>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</si>
  <si>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</si>
  <si>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</si>
  <si>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</si>
  <si>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</si>
  <si>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</si>
  <si>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</si>
  <si>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</si>
  <si>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</si>
  <si>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</si>
  <si>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</si>
  <si>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</si>
  <si>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</si>
  <si>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</si>
  <si>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979990101R00</t>
  </si>
  <si>
    <t>Poplatek za skládku směsi betonu a cihel do 30x30 cm, skupina 17 01 01 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</si>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</sst>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sheetProtection algorithmName="SHA-512" hashValue="32/VTEO60a3D6bJ2zhFMtSkYUIsfqy0fsFWCCmQUeghX3/Xp7b+04EHjqfT6A5SxtUiE53BXzZ2A3o7YOYnMlQ==" saltValue="XL8pOf2xtj4HXK8tgtM3U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2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2" t="s">
        <v>41</v>
      </c>
      <c r="C1" s="233"/>
      <c r="D1" s="233"/>
      <c r="E1" s="233"/>
      <c r="F1" s="233"/>
      <c r="G1" s="233"/>
      <c r="H1" s="233"/>
      <c r="I1" s="233"/>
      <c r="J1" s="234"/>
    </row>
    <row r="2" spans="1:15" ht="36" customHeight="1" x14ac:dyDescent="0.2">
      <c r="A2" s="2"/>
      <c r="B2" s="76" t="s">
        <v>22</v>
      </c>
      <c r="C2" s="77"/>
      <c r="D2" s="78" t="s">
        <v>49</v>
      </c>
      <c r="E2" s="238" t="s">
        <v>50</v>
      </c>
      <c r="F2" s="239"/>
      <c r="G2" s="239"/>
      <c r="H2" s="239"/>
      <c r="I2" s="239"/>
      <c r="J2" s="240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41" t="s">
        <v>46</v>
      </c>
      <c r="F3" s="242"/>
      <c r="G3" s="242"/>
      <c r="H3" s="242"/>
      <c r="I3" s="242"/>
      <c r="J3" s="243"/>
    </row>
    <row r="4" spans="1:15" ht="23.25" customHeight="1" x14ac:dyDescent="0.2">
      <c r="A4" s="73">
        <v>2487</v>
      </c>
      <c r="B4" s="81" t="s">
        <v>48</v>
      </c>
      <c r="C4" s="82"/>
      <c r="D4" s="83" t="s">
        <v>43</v>
      </c>
      <c r="E4" s="221" t="s">
        <v>44</v>
      </c>
      <c r="F4" s="222"/>
      <c r="G4" s="222"/>
      <c r="H4" s="222"/>
      <c r="I4" s="222"/>
      <c r="J4" s="223"/>
    </row>
    <row r="5" spans="1:15" ht="24" customHeight="1" x14ac:dyDescent="0.2">
      <c r="A5" s="2"/>
      <c r="B5" s="31" t="s">
        <v>42</v>
      </c>
      <c r="D5" s="226" t="s">
        <v>51</v>
      </c>
      <c r="E5" s="227"/>
      <c r="F5" s="227"/>
      <c r="G5" s="227"/>
      <c r="H5" s="18" t="s">
        <v>40</v>
      </c>
      <c r="I5" s="84" t="s">
        <v>55</v>
      </c>
      <c r="J5" s="8"/>
    </row>
    <row r="6" spans="1:15" ht="15.75" customHeight="1" x14ac:dyDescent="0.2">
      <c r="A6" s="2"/>
      <c r="B6" s="28"/>
      <c r="C6" s="53"/>
      <c r="D6" s="228" t="s">
        <v>52</v>
      </c>
      <c r="E6" s="229"/>
      <c r="F6" s="229"/>
      <c r="G6" s="229"/>
      <c r="H6" s="18" t="s">
        <v>34</v>
      </c>
      <c r="I6" s="84" t="s">
        <v>56</v>
      </c>
      <c r="J6" s="8"/>
    </row>
    <row r="7" spans="1:15" ht="15.75" customHeight="1" x14ac:dyDescent="0.2">
      <c r="A7" s="2"/>
      <c r="B7" s="29"/>
      <c r="C7" s="54"/>
      <c r="D7" s="74" t="s">
        <v>54</v>
      </c>
      <c r="E7" s="230" t="s">
        <v>53</v>
      </c>
      <c r="F7" s="231"/>
      <c r="G7" s="23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75" t="s">
        <v>57</v>
      </c>
      <c r="H8" s="18" t="s">
        <v>40</v>
      </c>
      <c r="I8" s="84" t="s">
        <v>61</v>
      </c>
      <c r="J8" s="8"/>
    </row>
    <row r="9" spans="1:15" ht="15.75" hidden="1" customHeight="1" x14ac:dyDescent="0.2">
      <c r="A9" s="2"/>
      <c r="B9" s="2"/>
      <c r="D9" s="75" t="s">
        <v>58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60</v>
      </c>
      <c r="E10" s="85" t="s">
        <v>59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5"/>
      <c r="E11" s="245"/>
      <c r="F11" s="245"/>
      <c r="G11" s="245"/>
      <c r="H11" s="18" t="s">
        <v>40</v>
      </c>
      <c r="I11" s="87"/>
      <c r="J11" s="8"/>
    </row>
    <row r="12" spans="1:15" ht="15.75" customHeight="1" x14ac:dyDescent="0.2">
      <c r="A12" s="2"/>
      <c r="B12" s="28"/>
      <c r="C12" s="53"/>
      <c r="D12" s="220"/>
      <c r="E12" s="220"/>
      <c r="F12" s="220"/>
      <c r="G12" s="220"/>
      <c r="H12" s="18" t="s">
        <v>34</v>
      </c>
      <c r="I12" s="87"/>
      <c r="J12" s="8"/>
    </row>
    <row r="13" spans="1:15" ht="15.75" customHeight="1" x14ac:dyDescent="0.2">
      <c r="A13" s="2"/>
      <c r="B13" s="29"/>
      <c r="C13" s="54"/>
      <c r="D13" s="86"/>
      <c r="E13" s="224"/>
      <c r="F13" s="225"/>
      <c r="G13" s="225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244"/>
      <c r="F15" s="244"/>
      <c r="G15" s="246"/>
      <c r="H15" s="246"/>
      <c r="I15" s="246" t="s">
        <v>29</v>
      </c>
      <c r="J15" s="247"/>
    </row>
    <row r="16" spans="1:15" ht="23.25" customHeight="1" x14ac:dyDescent="0.2">
      <c r="A16" s="144" t="s">
        <v>24</v>
      </c>
      <c r="B16" s="38" t="s">
        <v>24</v>
      </c>
      <c r="C16" s="59"/>
      <c r="D16" s="60"/>
      <c r="E16" s="209"/>
      <c r="F16" s="210"/>
      <c r="G16" s="209"/>
      <c r="H16" s="210"/>
      <c r="I16" s="209">
        <f>SUMIF(F53:F68,A16,I53:I68)+SUMIF(F53:F68,"PSU",I53:I68)</f>
        <v>0</v>
      </c>
      <c r="J16" s="211"/>
    </row>
    <row r="17" spans="1:10" ht="23.25" customHeight="1" x14ac:dyDescent="0.2">
      <c r="A17" s="144" t="s">
        <v>25</v>
      </c>
      <c r="B17" s="38" t="s">
        <v>25</v>
      </c>
      <c r="C17" s="59"/>
      <c r="D17" s="60"/>
      <c r="E17" s="209"/>
      <c r="F17" s="210"/>
      <c r="G17" s="209"/>
      <c r="H17" s="210"/>
      <c r="I17" s="209">
        <f>SUMIF(F53:F68,A17,I53:I68)</f>
        <v>0</v>
      </c>
      <c r="J17" s="211"/>
    </row>
    <row r="18" spans="1:10" ht="23.25" customHeight="1" x14ac:dyDescent="0.2">
      <c r="A18" s="144" t="s">
        <v>26</v>
      </c>
      <c r="B18" s="38" t="s">
        <v>26</v>
      </c>
      <c r="C18" s="59"/>
      <c r="D18" s="60"/>
      <c r="E18" s="209"/>
      <c r="F18" s="210"/>
      <c r="G18" s="209"/>
      <c r="H18" s="210"/>
      <c r="I18" s="209">
        <f>SUMIF(F53:F68,A18,I53:I68)</f>
        <v>0</v>
      </c>
      <c r="J18" s="211"/>
    </row>
    <row r="19" spans="1:10" ht="23.25" customHeight="1" x14ac:dyDescent="0.2">
      <c r="A19" s="144" t="s">
        <v>107</v>
      </c>
      <c r="B19" s="38" t="s">
        <v>27</v>
      </c>
      <c r="C19" s="59"/>
      <c r="D19" s="60"/>
      <c r="E19" s="209"/>
      <c r="F19" s="210"/>
      <c r="G19" s="209"/>
      <c r="H19" s="210"/>
      <c r="I19" s="209">
        <f>SUMIF(F53:F68,A19,I53:I68)</f>
        <v>0</v>
      </c>
      <c r="J19" s="211"/>
    </row>
    <row r="20" spans="1:10" ht="23.25" customHeight="1" x14ac:dyDescent="0.2">
      <c r="A20" s="144" t="s">
        <v>108</v>
      </c>
      <c r="B20" s="38" t="s">
        <v>28</v>
      </c>
      <c r="C20" s="59"/>
      <c r="D20" s="60"/>
      <c r="E20" s="209"/>
      <c r="F20" s="210"/>
      <c r="G20" s="209"/>
      <c r="H20" s="210"/>
      <c r="I20" s="209">
        <f>SUMIF(F53:F68,A20,I53:I68)</f>
        <v>0</v>
      </c>
      <c r="J20" s="211"/>
    </row>
    <row r="21" spans="1:10" ht="23.25" customHeight="1" x14ac:dyDescent="0.2">
      <c r="A21" s="2"/>
      <c r="B21" s="48" t="s">
        <v>29</v>
      </c>
      <c r="C21" s="61"/>
      <c r="D21" s="62"/>
      <c r="E21" s="212"/>
      <c r="F21" s="248"/>
      <c r="G21" s="212"/>
      <c r="H21" s="248"/>
      <c r="I21" s="212">
        <f>SUM(I16:J20)</f>
        <v>0</v>
      </c>
      <c r="J21" s="213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59"/>
      <c r="D23" s="60"/>
      <c r="E23" s="64">
        <v>15</v>
      </c>
      <c r="F23" s="39" t="s">
        <v>0</v>
      </c>
      <c r="G23" s="207">
        <f>ZakladDPHSniVypocet</f>
        <v>0</v>
      </c>
      <c r="H23" s="208"/>
      <c r="I23" s="20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59"/>
      <c r="D24" s="60"/>
      <c r="E24" s="64">
        <f>SazbaDPH1</f>
        <v>15</v>
      </c>
      <c r="F24" s="39" t="s">
        <v>0</v>
      </c>
      <c r="G24" s="205">
        <f>I23*E23/100</f>
        <v>0</v>
      </c>
      <c r="H24" s="206"/>
      <c r="I24" s="20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59"/>
      <c r="D25" s="60"/>
      <c r="E25" s="64">
        <v>21</v>
      </c>
      <c r="F25" s="39" t="s">
        <v>0</v>
      </c>
      <c r="G25" s="207">
        <f>ZakladDPHZaklVypocet</f>
        <v>0</v>
      </c>
      <c r="H25" s="208"/>
      <c r="I25" s="20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5"/>
      <c r="D26" s="52"/>
      <c r="E26" s="66">
        <f>SazbaDPH2</f>
        <v>21</v>
      </c>
      <c r="F26" s="30" t="s">
        <v>0</v>
      </c>
      <c r="G26" s="235">
        <f>I25*E25/100</f>
        <v>0</v>
      </c>
      <c r="H26" s="236"/>
      <c r="I26" s="236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7"/>
      <c r="D27" s="68"/>
      <c r="E27" s="67"/>
      <c r="F27" s="16"/>
      <c r="G27" s="237">
        <f>CenaCelkemBezDPH-(ZakladDPHSni+ZakladDPHZakl)</f>
        <v>0</v>
      </c>
      <c r="H27" s="237"/>
      <c r="I27" s="237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23</v>
      </c>
      <c r="C28" s="119"/>
      <c r="D28" s="119"/>
      <c r="E28" s="120"/>
      <c r="F28" s="121"/>
      <c r="G28" s="215">
        <f>IF(A28&gt;50, ROUNDUP(A27, 0), ROUNDDOWN(A27, 0))</f>
        <v>0</v>
      </c>
      <c r="H28" s="215"/>
      <c r="I28" s="215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35</v>
      </c>
      <c r="C29" s="123"/>
      <c r="D29" s="123"/>
      <c r="E29" s="123"/>
      <c r="F29" s="124"/>
      <c r="G29" s="214">
        <f>ZakladDPHSni+DPHSni+ZakladDPHZakl+DPHZakl+Zaokrouhleni</f>
        <v>0</v>
      </c>
      <c r="H29" s="214"/>
      <c r="I29" s="214"/>
      <c r="J29" s="125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4" t="s">
        <v>2</v>
      </c>
      <c r="E35" s="204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62</v>
      </c>
      <c r="C39" s="200"/>
      <c r="D39" s="200"/>
      <c r="E39" s="200"/>
      <c r="F39" s="102">
        <f>'SO01 1.11 Pol'!AE181</f>
        <v>0</v>
      </c>
      <c r="G39" s="103">
        <f>'SO01 1.11 Pol'!AF181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/>
      <c r="C40" s="201" t="s">
        <v>63</v>
      </c>
      <c r="D40" s="201"/>
      <c r="E40" s="201"/>
      <c r="F40" s="108"/>
      <c r="G40" s="109"/>
      <c r="H40" s="109"/>
      <c r="I40" s="110"/>
      <c r="J40" s="111"/>
    </row>
    <row r="41" spans="1:10" ht="25.5" hidden="1" customHeight="1" x14ac:dyDescent="0.2">
      <c r="A41" s="90">
        <v>2</v>
      </c>
      <c r="B41" s="107" t="s">
        <v>45</v>
      </c>
      <c r="C41" s="201" t="s">
        <v>46</v>
      </c>
      <c r="D41" s="201"/>
      <c r="E41" s="201"/>
      <c r="F41" s="108">
        <f>'SO01 1.11 Pol'!AE181</f>
        <v>0</v>
      </c>
      <c r="G41" s="109">
        <f>'SO01 1.11 Pol'!AF181</f>
        <v>0</v>
      </c>
      <c r="H41" s="109"/>
      <c r="I41" s="110">
        <f>F41+G41+H41</f>
        <v>0</v>
      </c>
      <c r="J41" s="111" t="str">
        <f>IF(CenaCelkemVypocet=0,"",I41/CenaCelkemVypocet*100)</f>
        <v/>
      </c>
    </row>
    <row r="42" spans="1:10" ht="25.5" hidden="1" customHeight="1" x14ac:dyDescent="0.2">
      <c r="A42" s="90">
        <v>3</v>
      </c>
      <c r="B42" s="112" t="s">
        <v>43</v>
      </c>
      <c r="C42" s="200" t="s">
        <v>44</v>
      </c>
      <c r="D42" s="200"/>
      <c r="E42" s="200"/>
      <c r="F42" s="113">
        <f>'SO01 1.11 Pol'!AE181</f>
        <v>0</v>
      </c>
      <c r="G42" s="104">
        <f>'SO01 1.11 Pol'!AF181</f>
        <v>0</v>
      </c>
      <c r="H42" s="104"/>
      <c r="I42" s="105">
        <f>F42+G42+H42</f>
        <v>0</v>
      </c>
      <c r="J42" s="106" t="str">
        <f>IF(CenaCelkemVypocet=0,"",I42/CenaCelkemVypocet*100)</f>
        <v/>
      </c>
    </row>
    <row r="43" spans="1:10" ht="25.5" hidden="1" customHeight="1" x14ac:dyDescent="0.2">
      <c r="A43" s="90"/>
      <c r="B43" s="202" t="s">
        <v>64</v>
      </c>
      <c r="C43" s="203"/>
      <c r="D43" s="203"/>
      <c r="E43" s="203"/>
      <c r="F43" s="114">
        <f>SUMIF(A39:A42,"=1",F39:F42)</f>
        <v>0</v>
      </c>
      <c r="G43" s="115">
        <f>SUMIF(A39:A42,"=1",G39:G42)</f>
        <v>0</v>
      </c>
      <c r="H43" s="115">
        <f>SUMIF(A39:A42,"=1",H39:H42)</f>
        <v>0</v>
      </c>
      <c r="I43" s="116">
        <f>SUMIF(A39:A42,"=1",I39:I42)</f>
        <v>0</v>
      </c>
      <c r="J43" s="117">
        <f>SUMIF(A39:A42,"=1",J39:J42)</f>
        <v>0</v>
      </c>
    </row>
    <row r="45" spans="1:10" x14ac:dyDescent="0.2">
      <c r="A45" t="s">
        <v>66</v>
      </c>
      <c r="B45" t="s">
        <v>67</v>
      </c>
    </row>
    <row r="46" spans="1:10" x14ac:dyDescent="0.2">
      <c r="A46" t="s">
        <v>68</v>
      </c>
      <c r="B46" t="s">
        <v>69</v>
      </c>
    </row>
    <row r="47" spans="1:10" x14ac:dyDescent="0.2">
      <c r="A47" t="s">
        <v>70</v>
      </c>
      <c r="B47" t="s">
        <v>71</v>
      </c>
    </row>
    <row r="50" spans="1:10" ht="15.75" x14ac:dyDescent="0.25">
      <c r="B50" s="126" t="s">
        <v>72</v>
      </c>
    </row>
    <row r="52" spans="1:10" ht="25.5" customHeight="1" x14ac:dyDescent="0.2">
      <c r="A52" s="128"/>
      <c r="B52" s="131" t="s">
        <v>17</v>
      </c>
      <c r="C52" s="131" t="s">
        <v>5</v>
      </c>
      <c r="D52" s="132"/>
      <c r="E52" s="132"/>
      <c r="F52" s="133" t="s">
        <v>73</v>
      </c>
      <c r="G52" s="133"/>
      <c r="H52" s="133"/>
      <c r="I52" s="133" t="s">
        <v>29</v>
      </c>
      <c r="J52" s="133" t="s">
        <v>0</v>
      </c>
    </row>
    <row r="53" spans="1:10" ht="36.75" customHeight="1" x14ac:dyDescent="0.2">
      <c r="A53" s="129"/>
      <c r="B53" s="134" t="s">
        <v>74</v>
      </c>
      <c r="C53" s="198" t="s">
        <v>75</v>
      </c>
      <c r="D53" s="199"/>
      <c r="E53" s="199"/>
      <c r="F53" s="140" t="s">
        <v>24</v>
      </c>
      <c r="G53" s="141"/>
      <c r="H53" s="141"/>
      <c r="I53" s="141">
        <f>'SO01 1.11 Pol'!G8</f>
        <v>0</v>
      </c>
      <c r="J53" s="138" t="str">
        <f>IF(I69=0,"",I53/I69*100)</f>
        <v/>
      </c>
    </row>
    <row r="54" spans="1:10" ht="36.75" customHeight="1" x14ac:dyDescent="0.2">
      <c r="A54" s="129"/>
      <c r="B54" s="134" t="s">
        <v>76</v>
      </c>
      <c r="C54" s="198" t="s">
        <v>77</v>
      </c>
      <c r="D54" s="199"/>
      <c r="E54" s="199"/>
      <c r="F54" s="140" t="s">
        <v>24</v>
      </c>
      <c r="G54" s="141"/>
      <c r="H54" s="141"/>
      <c r="I54" s="141">
        <f>'SO01 1.11 Pol'!G12</f>
        <v>0</v>
      </c>
      <c r="J54" s="138" t="str">
        <f>IF(I69=0,"",I54/I69*100)</f>
        <v/>
      </c>
    </row>
    <row r="55" spans="1:10" ht="36.75" customHeight="1" x14ac:dyDescent="0.2">
      <c r="A55" s="129"/>
      <c r="B55" s="134" t="s">
        <v>78</v>
      </c>
      <c r="C55" s="198" t="s">
        <v>79</v>
      </c>
      <c r="D55" s="199"/>
      <c r="E55" s="199"/>
      <c r="F55" s="140" t="s">
        <v>24</v>
      </c>
      <c r="G55" s="141"/>
      <c r="H55" s="141"/>
      <c r="I55" s="141">
        <f>'SO01 1.11 Pol'!G27</f>
        <v>0</v>
      </c>
      <c r="J55" s="138" t="str">
        <f>IF(I69=0,"",I55/I69*100)</f>
        <v/>
      </c>
    </row>
    <row r="56" spans="1:10" ht="36.75" customHeight="1" x14ac:dyDescent="0.2">
      <c r="A56" s="129"/>
      <c r="B56" s="134" t="s">
        <v>80</v>
      </c>
      <c r="C56" s="198" t="s">
        <v>81</v>
      </c>
      <c r="D56" s="199"/>
      <c r="E56" s="199"/>
      <c r="F56" s="140" t="s">
        <v>24</v>
      </c>
      <c r="G56" s="141"/>
      <c r="H56" s="141"/>
      <c r="I56" s="141">
        <f>'SO01 1.11 Pol'!G33</f>
        <v>0</v>
      </c>
      <c r="J56" s="138" t="str">
        <f>IF(I69=0,"",I56/I69*100)</f>
        <v/>
      </c>
    </row>
    <row r="57" spans="1:10" ht="36.75" customHeight="1" x14ac:dyDescent="0.2">
      <c r="A57" s="129"/>
      <c r="B57" s="134" t="s">
        <v>82</v>
      </c>
      <c r="C57" s="198" t="s">
        <v>83</v>
      </c>
      <c r="D57" s="199"/>
      <c r="E57" s="199"/>
      <c r="F57" s="140" t="s">
        <v>25</v>
      </c>
      <c r="G57" s="141"/>
      <c r="H57" s="141"/>
      <c r="I57" s="141">
        <f>'SO01 1.11 Pol'!G36</f>
        <v>0</v>
      </c>
      <c r="J57" s="138" t="str">
        <f>IF(I69=0,"",I57/I69*100)</f>
        <v/>
      </c>
    </row>
    <row r="58" spans="1:10" ht="36.75" customHeight="1" x14ac:dyDescent="0.2">
      <c r="A58" s="129"/>
      <c r="B58" s="134" t="s">
        <v>84</v>
      </c>
      <c r="C58" s="198" t="s">
        <v>85</v>
      </c>
      <c r="D58" s="199"/>
      <c r="E58" s="199"/>
      <c r="F58" s="140" t="s">
        <v>25</v>
      </c>
      <c r="G58" s="141"/>
      <c r="H58" s="141"/>
      <c r="I58" s="141">
        <f>'SO01 1.11 Pol'!G51</f>
        <v>0</v>
      </c>
      <c r="J58" s="138" t="str">
        <f>IF(I69=0,"",I58/I69*100)</f>
        <v/>
      </c>
    </row>
    <row r="59" spans="1:10" ht="36.75" customHeight="1" x14ac:dyDescent="0.2">
      <c r="A59" s="129"/>
      <c r="B59" s="134" t="s">
        <v>86</v>
      </c>
      <c r="C59" s="198" t="s">
        <v>87</v>
      </c>
      <c r="D59" s="199"/>
      <c r="E59" s="199"/>
      <c r="F59" s="140" t="s">
        <v>25</v>
      </c>
      <c r="G59" s="141"/>
      <c r="H59" s="141"/>
      <c r="I59" s="141">
        <f>'SO01 1.11 Pol'!G63</f>
        <v>0</v>
      </c>
      <c r="J59" s="138" t="str">
        <f>IF(I69=0,"",I59/I69*100)</f>
        <v/>
      </c>
    </row>
    <row r="60" spans="1:10" ht="36.75" customHeight="1" x14ac:dyDescent="0.2">
      <c r="A60" s="129"/>
      <c r="B60" s="134" t="s">
        <v>88</v>
      </c>
      <c r="C60" s="198" t="s">
        <v>89</v>
      </c>
      <c r="D60" s="199"/>
      <c r="E60" s="199"/>
      <c r="F60" s="140" t="s">
        <v>25</v>
      </c>
      <c r="G60" s="141"/>
      <c r="H60" s="141"/>
      <c r="I60" s="141">
        <f>'SO01 1.11 Pol'!G84</f>
        <v>0</v>
      </c>
      <c r="J60" s="138" t="str">
        <f>IF(I69=0,"",I60/I69*100)</f>
        <v/>
      </c>
    </row>
    <row r="61" spans="1:10" ht="36.75" customHeight="1" x14ac:dyDescent="0.2">
      <c r="A61" s="129"/>
      <c r="B61" s="134" t="s">
        <v>90</v>
      </c>
      <c r="C61" s="198" t="s">
        <v>91</v>
      </c>
      <c r="D61" s="199"/>
      <c r="E61" s="199"/>
      <c r="F61" s="140" t="s">
        <v>25</v>
      </c>
      <c r="G61" s="141"/>
      <c r="H61" s="141"/>
      <c r="I61" s="141">
        <f>'SO01 1.11 Pol'!G100</f>
        <v>0</v>
      </c>
      <c r="J61" s="138" t="str">
        <f>IF(I69=0,"",I61/I69*100)</f>
        <v/>
      </c>
    </row>
    <row r="62" spans="1:10" ht="36.75" customHeight="1" x14ac:dyDescent="0.2">
      <c r="A62" s="129"/>
      <c r="B62" s="134" t="s">
        <v>92</v>
      </c>
      <c r="C62" s="198" t="s">
        <v>93</v>
      </c>
      <c r="D62" s="199"/>
      <c r="E62" s="199"/>
      <c r="F62" s="140" t="s">
        <v>25</v>
      </c>
      <c r="G62" s="141"/>
      <c r="H62" s="141"/>
      <c r="I62" s="141">
        <f>'SO01 1.11 Pol'!G109</f>
        <v>0</v>
      </c>
      <c r="J62" s="138" t="str">
        <f>IF(I69=0,"",I62/I69*100)</f>
        <v/>
      </c>
    </row>
    <row r="63" spans="1:10" ht="36.75" customHeight="1" x14ac:dyDescent="0.2">
      <c r="A63" s="129"/>
      <c r="B63" s="134" t="s">
        <v>94</v>
      </c>
      <c r="C63" s="198" t="s">
        <v>95</v>
      </c>
      <c r="D63" s="199"/>
      <c r="E63" s="199"/>
      <c r="F63" s="140" t="s">
        <v>25</v>
      </c>
      <c r="G63" s="141"/>
      <c r="H63" s="141"/>
      <c r="I63" s="141">
        <f>'SO01 1.11 Pol'!G120</f>
        <v>0</v>
      </c>
      <c r="J63" s="138" t="str">
        <f>IF(I69=0,"",I63/I69*100)</f>
        <v/>
      </c>
    </row>
    <row r="64" spans="1:10" ht="36.75" customHeight="1" x14ac:dyDescent="0.2">
      <c r="A64" s="129"/>
      <c r="B64" s="134" t="s">
        <v>96</v>
      </c>
      <c r="C64" s="198" t="s">
        <v>97</v>
      </c>
      <c r="D64" s="199"/>
      <c r="E64" s="199"/>
      <c r="F64" s="140" t="s">
        <v>25</v>
      </c>
      <c r="G64" s="141"/>
      <c r="H64" s="141"/>
      <c r="I64" s="141">
        <f>'SO01 1.11 Pol'!G130</f>
        <v>0</v>
      </c>
      <c r="J64" s="138" t="str">
        <f>IF(I69=0,"",I64/I69*100)</f>
        <v/>
      </c>
    </row>
    <row r="65" spans="1:10" ht="36.75" customHeight="1" x14ac:dyDescent="0.2">
      <c r="A65" s="129"/>
      <c r="B65" s="134" t="s">
        <v>98</v>
      </c>
      <c r="C65" s="198" t="s">
        <v>99</v>
      </c>
      <c r="D65" s="199"/>
      <c r="E65" s="199"/>
      <c r="F65" s="140" t="s">
        <v>25</v>
      </c>
      <c r="G65" s="141"/>
      <c r="H65" s="141"/>
      <c r="I65" s="141">
        <f>'SO01 1.11 Pol'!G136</f>
        <v>0</v>
      </c>
      <c r="J65" s="138" t="str">
        <f>IF(I69=0,"",I65/I69*100)</f>
        <v/>
      </c>
    </row>
    <row r="66" spans="1:10" ht="36.75" customHeight="1" x14ac:dyDescent="0.2">
      <c r="A66" s="129"/>
      <c r="B66" s="134" t="s">
        <v>100</v>
      </c>
      <c r="C66" s="198" t="s">
        <v>101</v>
      </c>
      <c r="D66" s="199"/>
      <c r="E66" s="199"/>
      <c r="F66" s="140" t="s">
        <v>26</v>
      </c>
      <c r="G66" s="141"/>
      <c r="H66" s="141"/>
      <c r="I66" s="141">
        <f>'SO01 1.11 Pol'!G139</f>
        <v>0</v>
      </c>
      <c r="J66" s="138" t="str">
        <f>IF(I69=0,"",I66/I69*100)</f>
        <v/>
      </c>
    </row>
    <row r="67" spans="1:10" ht="36.75" customHeight="1" x14ac:dyDescent="0.2">
      <c r="A67" s="129"/>
      <c r="B67" s="134" t="s">
        <v>102</v>
      </c>
      <c r="C67" s="198" t="s">
        <v>103</v>
      </c>
      <c r="D67" s="199"/>
      <c r="E67" s="199"/>
      <c r="F67" s="140" t="s">
        <v>26</v>
      </c>
      <c r="G67" s="141"/>
      <c r="H67" s="141"/>
      <c r="I67" s="141">
        <f>'SO01 1.11 Pol'!G167</f>
        <v>0</v>
      </c>
      <c r="J67" s="138" t="str">
        <f>IF(I69=0,"",I67/I69*100)</f>
        <v/>
      </c>
    </row>
    <row r="68" spans="1:10" ht="36.75" customHeight="1" x14ac:dyDescent="0.2">
      <c r="A68" s="129"/>
      <c r="B68" s="134" t="s">
        <v>104</v>
      </c>
      <c r="C68" s="198" t="s">
        <v>105</v>
      </c>
      <c r="D68" s="199"/>
      <c r="E68" s="199"/>
      <c r="F68" s="140" t="s">
        <v>106</v>
      </c>
      <c r="G68" s="141"/>
      <c r="H68" s="141"/>
      <c r="I68" s="141">
        <f>'SO01 1.11 Pol'!G170</f>
        <v>0</v>
      </c>
      <c r="J68" s="138" t="str">
        <f>IF(I69=0,"",I68/I69*100)</f>
        <v/>
      </c>
    </row>
    <row r="69" spans="1:10" ht="25.5" customHeight="1" x14ac:dyDescent="0.2">
      <c r="A69" s="130"/>
      <c r="B69" s="135" t="s">
        <v>1</v>
      </c>
      <c r="C69" s="136"/>
      <c r="D69" s="137"/>
      <c r="E69" s="137"/>
      <c r="F69" s="142"/>
      <c r="G69" s="143"/>
      <c r="H69" s="143"/>
      <c r="I69" s="143">
        <f>SUM(I53:I68)</f>
        <v>0</v>
      </c>
      <c r="J69" s="139">
        <f>SUM(J53:J68)</f>
        <v>0</v>
      </c>
    </row>
    <row r="70" spans="1:10" x14ac:dyDescent="0.2">
      <c r="F70" s="88"/>
      <c r="G70" s="88"/>
      <c r="H70" s="88"/>
      <c r="I70" s="88"/>
      <c r="J70" s="89"/>
    </row>
    <row r="71" spans="1:10" x14ac:dyDescent="0.2">
      <c r="F71" s="88"/>
      <c r="G71" s="88"/>
      <c r="H71" s="88"/>
      <c r="I71" s="88"/>
      <c r="J71" s="89"/>
    </row>
    <row r="72" spans="1:10" x14ac:dyDescent="0.2">
      <c r="F72" s="88"/>
      <c r="G72" s="88"/>
      <c r="H72" s="88"/>
      <c r="I72" s="88"/>
      <c r="J72" s="89"/>
    </row>
  </sheetData>
  <sheetProtection algorithmName="SHA-512" hashValue="NAlSgIlXnLnF9kZ1OfWJZCjkN7GyfhbjV5Dm9mx+11ymbFWaOOgYThm02jOMD+26x+n73gyhaZ90TmKRdbuVLg==" saltValue="cNFFZymti42XGry1HGPAt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50" t="s">
        <v>7</v>
      </c>
      <c r="B2" s="49"/>
      <c r="C2" s="251"/>
      <c r="D2" s="251"/>
      <c r="E2" s="251"/>
      <c r="F2" s="251"/>
      <c r="G2" s="252"/>
    </row>
    <row r="3" spans="1:7" ht="24.95" customHeight="1" x14ac:dyDescent="0.2">
      <c r="A3" s="50" t="s">
        <v>8</v>
      </c>
      <c r="B3" s="49"/>
      <c r="C3" s="251"/>
      <c r="D3" s="251"/>
      <c r="E3" s="251"/>
      <c r="F3" s="251"/>
      <c r="G3" s="252"/>
    </row>
    <row r="4" spans="1:7" ht="24.95" customHeight="1" x14ac:dyDescent="0.2">
      <c r="A4" s="50" t="s">
        <v>9</v>
      </c>
      <c r="B4" s="49"/>
      <c r="C4" s="251"/>
      <c r="D4" s="251"/>
      <c r="E4" s="251"/>
      <c r="F4" s="251"/>
      <c r="G4" s="252"/>
    </row>
    <row r="5" spans="1:7" x14ac:dyDescent="0.2">
      <c r="B5" s="4"/>
      <c r="C5" s="5"/>
      <c r="D5" s="6"/>
    </row>
  </sheetData>
  <sheetProtection algorithmName="SHA-512" hashValue="q8NKeEnplSq+6CcCKSPxeNGeU7HQDcMot/lhqHWkscbG2tnri6UgydMYklzFGsbQJqB6A5Z/tc/8hiCuEE7B2g==" saltValue="LJMYTmFwcnFUt807FBSeB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3313F-5F12-4083-B0E2-DD29FE5EC1B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7" customWidth="1"/>
    <col min="3" max="3" width="63.28515625" style="127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61" t="s">
        <v>109</v>
      </c>
      <c r="B1" s="261"/>
      <c r="C1" s="261"/>
      <c r="D1" s="261"/>
      <c r="E1" s="261"/>
      <c r="F1" s="261"/>
      <c r="G1" s="261"/>
      <c r="AG1" t="s">
        <v>110</v>
      </c>
    </row>
    <row r="2" spans="1:60" ht="25.15" customHeight="1" x14ac:dyDescent="0.2">
      <c r="A2" s="145" t="s">
        <v>7</v>
      </c>
      <c r="B2" s="49" t="s">
        <v>49</v>
      </c>
      <c r="C2" s="262" t="s">
        <v>50</v>
      </c>
      <c r="D2" s="263"/>
      <c r="E2" s="263"/>
      <c r="F2" s="263"/>
      <c r="G2" s="264"/>
      <c r="AG2" t="s">
        <v>111</v>
      </c>
    </row>
    <row r="3" spans="1:60" ht="25.15" customHeight="1" x14ac:dyDescent="0.2">
      <c r="A3" s="145" t="s">
        <v>8</v>
      </c>
      <c r="B3" s="49" t="s">
        <v>45</v>
      </c>
      <c r="C3" s="262" t="s">
        <v>46</v>
      </c>
      <c r="D3" s="263"/>
      <c r="E3" s="263"/>
      <c r="F3" s="263"/>
      <c r="G3" s="264"/>
      <c r="AC3" s="127" t="s">
        <v>111</v>
      </c>
      <c r="AG3" t="s">
        <v>112</v>
      </c>
    </row>
    <row r="4" spans="1:60" ht="25.15" customHeight="1" x14ac:dyDescent="0.2">
      <c r="A4" s="146" t="s">
        <v>9</v>
      </c>
      <c r="B4" s="147" t="s">
        <v>43</v>
      </c>
      <c r="C4" s="265" t="s">
        <v>44</v>
      </c>
      <c r="D4" s="266"/>
      <c r="E4" s="266"/>
      <c r="F4" s="266"/>
      <c r="G4" s="267"/>
      <c r="AG4" t="s">
        <v>113</v>
      </c>
    </row>
    <row r="5" spans="1:60" x14ac:dyDescent="0.2">
      <c r="D5" s="10"/>
    </row>
    <row r="6" spans="1:60" ht="38.25" x14ac:dyDescent="0.2">
      <c r="A6" s="149" t="s">
        <v>114</v>
      </c>
      <c r="B6" s="151" t="s">
        <v>115</v>
      </c>
      <c r="C6" s="151" t="s">
        <v>116</v>
      </c>
      <c r="D6" s="150" t="s">
        <v>117</v>
      </c>
      <c r="E6" s="149" t="s">
        <v>118</v>
      </c>
      <c r="F6" s="148" t="s">
        <v>119</v>
      </c>
      <c r="G6" s="149" t="s">
        <v>29</v>
      </c>
      <c r="H6" s="152" t="s">
        <v>30</v>
      </c>
      <c r="I6" s="152" t="s">
        <v>120</v>
      </c>
      <c r="J6" s="152" t="s">
        <v>31</v>
      </c>
      <c r="K6" s="152" t="s">
        <v>121</v>
      </c>
      <c r="L6" s="152" t="s">
        <v>122</v>
      </c>
      <c r="M6" s="152" t="s">
        <v>123</v>
      </c>
      <c r="N6" s="152" t="s">
        <v>124</v>
      </c>
      <c r="O6" s="152" t="s">
        <v>125</v>
      </c>
      <c r="P6" s="152" t="s">
        <v>126</v>
      </c>
      <c r="Q6" s="152" t="s">
        <v>127</v>
      </c>
      <c r="R6" s="152" t="s">
        <v>128</v>
      </c>
      <c r="S6" s="152" t="s">
        <v>129</v>
      </c>
      <c r="T6" s="152" t="s">
        <v>130</v>
      </c>
      <c r="U6" s="152" t="s">
        <v>131</v>
      </c>
      <c r="V6" s="152" t="s">
        <v>132</v>
      </c>
      <c r="W6" s="152" t="s">
        <v>133</v>
      </c>
      <c r="X6" s="152" t="s">
        <v>134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4"/>
      <c r="O7" s="154"/>
      <c r="P7" s="154"/>
      <c r="Q7" s="154"/>
      <c r="R7" s="155"/>
      <c r="S7" s="155"/>
      <c r="T7" s="155"/>
      <c r="U7" s="155"/>
      <c r="V7" s="155"/>
      <c r="W7" s="155"/>
      <c r="X7" s="155"/>
    </row>
    <row r="8" spans="1:60" x14ac:dyDescent="0.2">
      <c r="A8" s="167" t="s">
        <v>135</v>
      </c>
      <c r="B8" s="168" t="s">
        <v>74</v>
      </c>
      <c r="C8" s="190" t="s">
        <v>75</v>
      </c>
      <c r="D8" s="169"/>
      <c r="E8" s="170"/>
      <c r="F8" s="171"/>
      <c r="G8" s="171">
        <f>SUMIF(AG9:AG11,"&lt;&gt;NOR",G9:G11)</f>
        <v>0</v>
      </c>
      <c r="H8" s="171"/>
      <c r="I8" s="171">
        <f>SUM(I9:I11)</f>
        <v>0</v>
      </c>
      <c r="J8" s="171"/>
      <c r="K8" s="171">
        <f>SUM(K9:K11)</f>
        <v>0</v>
      </c>
      <c r="L8" s="171"/>
      <c r="M8" s="171">
        <f>SUM(M9:M11)</f>
        <v>0</v>
      </c>
      <c r="N8" s="170"/>
      <c r="O8" s="170">
        <f>SUM(O9:O11)</f>
        <v>0.49</v>
      </c>
      <c r="P8" s="170"/>
      <c r="Q8" s="170">
        <f>SUM(Q9:Q11)</f>
        <v>0</v>
      </c>
      <c r="R8" s="171"/>
      <c r="S8" s="171"/>
      <c r="T8" s="172"/>
      <c r="U8" s="166"/>
      <c r="V8" s="166">
        <f>SUM(V9:V11)</f>
        <v>4.6199999999999992</v>
      </c>
      <c r="W8" s="166"/>
      <c r="X8" s="166"/>
      <c r="AG8" t="s">
        <v>136</v>
      </c>
    </row>
    <row r="9" spans="1:60" outlineLevel="1" x14ac:dyDescent="0.2">
      <c r="A9" s="181">
        <v>1</v>
      </c>
      <c r="B9" s="182" t="s">
        <v>137</v>
      </c>
      <c r="C9" s="191" t="s">
        <v>138</v>
      </c>
      <c r="D9" s="183" t="s">
        <v>139</v>
      </c>
      <c r="E9" s="184">
        <v>2</v>
      </c>
      <c r="F9" s="185"/>
      <c r="G9" s="186">
        <f>ROUND(E9*F9,2)</f>
        <v>0</v>
      </c>
      <c r="H9" s="185"/>
      <c r="I9" s="186">
        <f>ROUND(E9*H9,2)</f>
        <v>0</v>
      </c>
      <c r="J9" s="185"/>
      <c r="K9" s="186">
        <f>ROUND(E9*J9,2)</f>
        <v>0</v>
      </c>
      <c r="L9" s="186">
        <v>15</v>
      </c>
      <c r="M9" s="186">
        <f>G9*(1+L9/100)</f>
        <v>0</v>
      </c>
      <c r="N9" s="184">
        <v>2.1409999999999998E-2</v>
      </c>
      <c r="O9" s="184">
        <f>ROUND(E9*N9,2)</f>
        <v>0.04</v>
      </c>
      <c r="P9" s="184">
        <v>0</v>
      </c>
      <c r="Q9" s="184">
        <f>ROUND(E9*P9,2)</f>
        <v>0</v>
      </c>
      <c r="R9" s="186" t="s">
        <v>140</v>
      </c>
      <c r="S9" s="186" t="s">
        <v>141</v>
      </c>
      <c r="T9" s="187" t="s">
        <v>141</v>
      </c>
      <c r="U9" s="164">
        <v>0.24199999999999999</v>
      </c>
      <c r="V9" s="164">
        <f>ROUND(E9*U9,2)</f>
        <v>0.48</v>
      </c>
      <c r="W9" s="164"/>
      <c r="X9" s="164" t="s">
        <v>142</v>
      </c>
      <c r="Y9" s="153"/>
      <c r="Z9" s="153"/>
      <c r="AA9" s="153"/>
      <c r="AB9" s="153"/>
      <c r="AC9" s="153"/>
      <c r="AD9" s="153"/>
      <c r="AE9" s="153"/>
      <c r="AF9" s="153"/>
      <c r="AG9" s="153" t="s">
        <v>143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4">
        <v>2</v>
      </c>
      <c r="B10" s="175" t="s">
        <v>144</v>
      </c>
      <c r="C10" s="192" t="s">
        <v>145</v>
      </c>
      <c r="D10" s="176" t="s">
        <v>146</v>
      </c>
      <c r="E10" s="177">
        <v>8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15</v>
      </c>
      <c r="M10" s="179">
        <f>G10*(1+L10/100)</f>
        <v>0</v>
      </c>
      <c r="N10" s="177">
        <v>5.654E-2</v>
      </c>
      <c r="O10" s="177">
        <f>ROUND(E10*N10,2)</f>
        <v>0.45</v>
      </c>
      <c r="P10" s="177">
        <v>0</v>
      </c>
      <c r="Q10" s="177">
        <f>ROUND(E10*P10,2)</f>
        <v>0</v>
      </c>
      <c r="R10" s="179" t="s">
        <v>140</v>
      </c>
      <c r="S10" s="179" t="s">
        <v>141</v>
      </c>
      <c r="T10" s="180" t="s">
        <v>141</v>
      </c>
      <c r="U10" s="164">
        <v>0.51744999999999997</v>
      </c>
      <c r="V10" s="164">
        <f>ROUND(E10*U10,2)</f>
        <v>4.1399999999999997</v>
      </c>
      <c r="W10" s="164"/>
      <c r="X10" s="164" t="s">
        <v>142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143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60"/>
      <c r="B11" s="161"/>
      <c r="C11" s="255" t="s">
        <v>147</v>
      </c>
      <c r="D11" s="256"/>
      <c r="E11" s="256"/>
      <c r="F11" s="256"/>
      <c r="G11" s="256"/>
      <c r="H11" s="164"/>
      <c r="I11" s="164"/>
      <c r="J11" s="164"/>
      <c r="K11" s="164"/>
      <c r="L11" s="164"/>
      <c r="M11" s="164"/>
      <c r="N11" s="163"/>
      <c r="O11" s="163"/>
      <c r="P11" s="163"/>
      <c r="Q11" s="163"/>
      <c r="R11" s="164"/>
      <c r="S11" s="164"/>
      <c r="T11" s="164"/>
      <c r="U11" s="164"/>
      <c r="V11" s="164"/>
      <c r="W11" s="164"/>
      <c r="X11" s="164"/>
      <c r="Y11" s="153"/>
      <c r="Z11" s="153"/>
      <c r="AA11" s="153"/>
      <c r="AB11" s="153"/>
      <c r="AC11" s="153"/>
      <c r="AD11" s="153"/>
      <c r="AE11" s="153"/>
      <c r="AF11" s="153"/>
      <c r="AG11" s="153" t="s">
        <v>148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x14ac:dyDescent="0.2">
      <c r="A12" s="167" t="s">
        <v>135</v>
      </c>
      <c r="B12" s="168" t="s">
        <v>76</v>
      </c>
      <c r="C12" s="190" t="s">
        <v>77</v>
      </c>
      <c r="D12" s="169"/>
      <c r="E12" s="170"/>
      <c r="F12" s="171"/>
      <c r="G12" s="171">
        <f>SUMIF(AG13:AG26,"&lt;&gt;NOR",G13:G26)</f>
        <v>0</v>
      </c>
      <c r="H12" s="171"/>
      <c r="I12" s="171">
        <f>SUM(I13:I26)</f>
        <v>0</v>
      </c>
      <c r="J12" s="171"/>
      <c r="K12" s="171">
        <f>SUM(K13:K26)</f>
        <v>0</v>
      </c>
      <c r="L12" s="171"/>
      <c r="M12" s="171">
        <f>SUM(M13:M26)</f>
        <v>0</v>
      </c>
      <c r="N12" s="170"/>
      <c r="O12" s="170">
        <f>SUM(O13:O26)</f>
        <v>1.1300000000000001</v>
      </c>
      <c r="P12" s="170"/>
      <c r="Q12" s="170">
        <f>SUM(Q13:Q26)</f>
        <v>0</v>
      </c>
      <c r="R12" s="171"/>
      <c r="S12" s="171"/>
      <c r="T12" s="172"/>
      <c r="U12" s="166"/>
      <c r="V12" s="166">
        <f>SUM(V13:V26)</f>
        <v>84.100000000000009</v>
      </c>
      <c r="W12" s="166"/>
      <c r="X12" s="166"/>
      <c r="AG12" t="s">
        <v>136</v>
      </c>
    </row>
    <row r="13" spans="1:60" outlineLevel="1" x14ac:dyDescent="0.2">
      <c r="A13" s="174">
        <v>3</v>
      </c>
      <c r="B13" s="175" t="s">
        <v>149</v>
      </c>
      <c r="C13" s="192" t="s">
        <v>150</v>
      </c>
      <c r="D13" s="176" t="s">
        <v>146</v>
      </c>
      <c r="E13" s="177">
        <v>100.922</v>
      </c>
      <c r="F13" s="178"/>
      <c r="G13" s="179">
        <f>ROUND(E13*F13,2)</f>
        <v>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15</v>
      </c>
      <c r="M13" s="179">
        <f>G13*(1+L13/100)</f>
        <v>0</v>
      </c>
      <c r="N13" s="177">
        <v>3.6999999999999999E-4</v>
      </c>
      <c r="O13" s="177">
        <f>ROUND(E13*N13,2)</f>
        <v>0.04</v>
      </c>
      <c r="P13" s="177">
        <v>0</v>
      </c>
      <c r="Q13" s="177">
        <f>ROUND(E13*P13,2)</f>
        <v>0</v>
      </c>
      <c r="R13" s="179" t="s">
        <v>140</v>
      </c>
      <c r="S13" s="179" t="s">
        <v>141</v>
      </c>
      <c r="T13" s="180" t="s">
        <v>141</v>
      </c>
      <c r="U13" s="164">
        <v>7.0000000000000007E-2</v>
      </c>
      <c r="V13" s="164">
        <f>ROUND(E13*U13,2)</f>
        <v>7.06</v>
      </c>
      <c r="W13" s="164"/>
      <c r="X13" s="164" t="s">
        <v>142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143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255" t="s">
        <v>151</v>
      </c>
      <c r="D14" s="256"/>
      <c r="E14" s="256"/>
      <c r="F14" s="256"/>
      <c r="G14" s="256"/>
      <c r="H14" s="164"/>
      <c r="I14" s="164"/>
      <c r="J14" s="164"/>
      <c r="K14" s="164"/>
      <c r="L14" s="164"/>
      <c r="M14" s="164"/>
      <c r="N14" s="163"/>
      <c r="O14" s="163"/>
      <c r="P14" s="163"/>
      <c r="Q14" s="163"/>
      <c r="R14" s="164"/>
      <c r="S14" s="164"/>
      <c r="T14" s="164"/>
      <c r="U14" s="164"/>
      <c r="V14" s="164"/>
      <c r="W14" s="164"/>
      <c r="X14" s="164"/>
      <c r="Y14" s="153"/>
      <c r="Z14" s="153"/>
      <c r="AA14" s="153"/>
      <c r="AB14" s="153"/>
      <c r="AC14" s="153"/>
      <c r="AD14" s="153"/>
      <c r="AE14" s="153"/>
      <c r="AF14" s="153"/>
      <c r="AG14" s="153" t="s">
        <v>148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4">
        <v>4</v>
      </c>
      <c r="B15" s="175" t="s">
        <v>152</v>
      </c>
      <c r="C15" s="192" t="s">
        <v>153</v>
      </c>
      <c r="D15" s="176" t="s">
        <v>146</v>
      </c>
      <c r="E15" s="177">
        <v>9.3000000000000007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15</v>
      </c>
      <c r="M15" s="179">
        <f>G15*(1+L15/100)</f>
        <v>0</v>
      </c>
      <c r="N15" s="177">
        <v>4.0000000000000003E-5</v>
      </c>
      <c r="O15" s="177">
        <f>ROUND(E15*N15,2)</f>
        <v>0</v>
      </c>
      <c r="P15" s="177">
        <v>0</v>
      </c>
      <c r="Q15" s="177">
        <f>ROUND(E15*P15,2)</f>
        <v>0</v>
      </c>
      <c r="R15" s="179" t="s">
        <v>140</v>
      </c>
      <c r="S15" s="179" t="s">
        <v>141</v>
      </c>
      <c r="T15" s="180" t="s">
        <v>141</v>
      </c>
      <c r="U15" s="164">
        <v>7.8E-2</v>
      </c>
      <c r="V15" s="164">
        <f>ROUND(E15*U15,2)</f>
        <v>0.73</v>
      </c>
      <c r="W15" s="164"/>
      <c r="X15" s="164" t="s">
        <v>142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143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60"/>
      <c r="B16" s="161"/>
      <c r="C16" s="255" t="s">
        <v>154</v>
      </c>
      <c r="D16" s="256"/>
      <c r="E16" s="256"/>
      <c r="F16" s="256"/>
      <c r="G16" s="256"/>
      <c r="H16" s="164"/>
      <c r="I16" s="164"/>
      <c r="J16" s="164"/>
      <c r="K16" s="164"/>
      <c r="L16" s="164"/>
      <c r="M16" s="164"/>
      <c r="N16" s="163"/>
      <c r="O16" s="163"/>
      <c r="P16" s="163"/>
      <c r="Q16" s="163"/>
      <c r="R16" s="164"/>
      <c r="S16" s="164"/>
      <c r="T16" s="164"/>
      <c r="U16" s="164"/>
      <c r="V16" s="164"/>
      <c r="W16" s="164"/>
      <c r="X16" s="164"/>
      <c r="Y16" s="153"/>
      <c r="Z16" s="153"/>
      <c r="AA16" s="153"/>
      <c r="AB16" s="153"/>
      <c r="AC16" s="153"/>
      <c r="AD16" s="153"/>
      <c r="AE16" s="153"/>
      <c r="AF16" s="153"/>
      <c r="AG16" s="153" t="s">
        <v>148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88" t="str">
        <f>C16</f>
        <v>které se zřizují před úpravami povrchu, a obalení osazených dveřních zárubní před znečištěním při úpravách povrchu nástřikem plastických maltovin včetně pozdějšího odkrytí,</v>
      </c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74">
        <v>5</v>
      </c>
      <c r="B17" s="175" t="s">
        <v>155</v>
      </c>
      <c r="C17" s="192" t="s">
        <v>156</v>
      </c>
      <c r="D17" s="176" t="s">
        <v>146</v>
      </c>
      <c r="E17" s="177">
        <v>23.7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15</v>
      </c>
      <c r="M17" s="179">
        <f>G17*(1+L17/100)</f>
        <v>0</v>
      </c>
      <c r="N17" s="177">
        <v>7.6800000000000002E-3</v>
      </c>
      <c r="O17" s="177">
        <f>ROUND(E17*N17,2)</f>
        <v>0.18</v>
      </c>
      <c r="P17" s="177">
        <v>0</v>
      </c>
      <c r="Q17" s="177">
        <f>ROUND(E17*P17,2)</f>
        <v>0</v>
      </c>
      <c r="R17" s="179" t="s">
        <v>140</v>
      </c>
      <c r="S17" s="179" t="s">
        <v>141</v>
      </c>
      <c r="T17" s="180" t="s">
        <v>141</v>
      </c>
      <c r="U17" s="164">
        <v>0.38100000000000001</v>
      </c>
      <c r="V17" s="164">
        <f>ROUND(E17*U17,2)</f>
        <v>9.0299999999999994</v>
      </c>
      <c r="W17" s="164"/>
      <c r="X17" s="164" t="s">
        <v>142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143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60"/>
      <c r="B18" s="161"/>
      <c r="C18" s="255" t="s">
        <v>157</v>
      </c>
      <c r="D18" s="256"/>
      <c r="E18" s="256"/>
      <c r="F18" s="256"/>
      <c r="G18" s="256"/>
      <c r="H18" s="164"/>
      <c r="I18" s="164"/>
      <c r="J18" s="164"/>
      <c r="K18" s="164"/>
      <c r="L18" s="164"/>
      <c r="M18" s="164"/>
      <c r="N18" s="163"/>
      <c r="O18" s="163"/>
      <c r="P18" s="163"/>
      <c r="Q18" s="163"/>
      <c r="R18" s="164"/>
      <c r="S18" s="164"/>
      <c r="T18" s="164"/>
      <c r="U18" s="164"/>
      <c r="V18" s="164"/>
      <c r="W18" s="164"/>
      <c r="X18" s="164"/>
      <c r="Y18" s="153"/>
      <c r="Z18" s="153"/>
      <c r="AA18" s="153"/>
      <c r="AB18" s="153"/>
      <c r="AC18" s="153"/>
      <c r="AD18" s="153"/>
      <c r="AE18" s="153"/>
      <c r="AF18" s="153"/>
      <c r="AG18" s="153" t="s">
        <v>148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88" t="str">
        <f>C18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81">
        <v>6</v>
      </c>
      <c r="B19" s="182" t="s">
        <v>158</v>
      </c>
      <c r="C19" s="191" t="s">
        <v>159</v>
      </c>
      <c r="D19" s="183" t="s">
        <v>146</v>
      </c>
      <c r="E19" s="184">
        <v>23.7</v>
      </c>
      <c r="F19" s="185"/>
      <c r="G19" s="186">
        <f>ROUND(E19*F19,2)</f>
        <v>0</v>
      </c>
      <c r="H19" s="185"/>
      <c r="I19" s="186">
        <f>ROUND(E19*H19,2)</f>
        <v>0</v>
      </c>
      <c r="J19" s="185"/>
      <c r="K19" s="186">
        <f>ROUND(E19*J19,2)</f>
        <v>0</v>
      </c>
      <c r="L19" s="186">
        <v>15</v>
      </c>
      <c r="M19" s="186">
        <f>G19*(1+L19/100)</f>
        <v>0</v>
      </c>
      <c r="N19" s="184">
        <v>3.4000000000000002E-4</v>
      </c>
      <c r="O19" s="184">
        <f>ROUND(E19*N19,2)</f>
        <v>0.01</v>
      </c>
      <c r="P19" s="184">
        <v>0</v>
      </c>
      <c r="Q19" s="184">
        <f>ROUND(E19*P19,2)</f>
        <v>0</v>
      </c>
      <c r="R19" s="186" t="s">
        <v>140</v>
      </c>
      <c r="S19" s="186" t="s">
        <v>141</v>
      </c>
      <c r="T19" s="187" t="s">
        <v>141</v>
      </c>
      <c r="U19" s="164">
        <v>0.33</v>
      </c>
      <c r="V19" s="164">
        <f>ROUND(E19*U19,2)</f>
        <v>7.82</v>
      </c>
      <c r="W19" s="164"/>
      <c r="X19" s="164" t="s">
        <v>142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143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ht="22.5" outlineLevel="1" x14ac:dyDescent="0.2">
      <c r="A20" s="174">
        <v>7</v>
      </c>
      <c r="B20" s="175" t="s">
        <v>160</v>
      </c>
      <c r="C20" s="192" t="s">
        <v>161</v>
      </c>
      <c r="D20" s="176" t="s">
        <v>162</v>
      </c>
      <c r="E20" s="177">
        <v>85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15</v>
      </c>
      <c r="M20" s="179">
        <f>G20*(1+L20/100)</f>
        <v>0</v>
      </c>
      <c r="N20" s="177">
        <v>4.3299999999999996E-3</v>
      </c>
      <c r="O20" s="177">
        <f>ROUND(E20*N20,2)</f>
        <v>0.37</v>
      </c>
      <c r="P20" s="177">
        <v>0</v>
      </c>
      <c r="Q20" s="177">
        <f>ROUND(E20*P20,2)</f>
        <v>0</v>
      </c>
      <c r="R20" s="179" t="s">
        <v>163</v>
      </c>
      <c r="S20" s="179" t="s">
        <v>141</v>
      </c>
      <c r="T20" s="180" t="s">
        <v>141</v>
      </c>
      <c r="U20" s="164">
        <v>0.152</v>
      </c>
      <c r="V20" s="164">
        <f>ROUND(E20*U20,2)</f>
        <v>12.92</v>
      </c>
      <c r="W20" s="164"/>
      <c r="X20" s="164" t="s">
        <v>142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143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60"/>
      <c r="B21" s="161"/>
      <c r="C21" s="255" t="s">
        <v>164</v>
      </c>
      <c r="D21" s="256"/>
      <c r="E21" s="256"/>
      <c r="F21" s="256"/>
      <c r="G21" s="256"/>
      <c r="H21" s="164"/>
      <c r="I21" s="164"/>
      <c r="J21" s="164"/>
      <c r="K21" s="164"/>
      <c r="L21" s="164"/>
      <c r="M21" s="164"/>
      <c r="N21" s="163"/>
      <c r="O21" s="163"/>
      <c r="P21" s="163"/>
      <c r="Q21" s="163"/>
      <c r="R21" s="164"/>
      <c r="S21" s="164"/>
      <c r="T21" s="164"/>
      <c r="U21" s="164"/>
      <c r="V21" s="164"/>
      <c r="W21" s="164"/>
      <c r="X21" s="164"/>
      <c r="Y21" s="153"/>
      <c r="Z21" s="153"/>
      <c r="AA21" s="153"/>
      <c r="AB21" s="153"/>
      <c r="AC21" s="153"/>
      <c r="AD21" s="153"/>
      <c r="AE21" s="153"/>
      <c r="AF21" s="153"/>
      <c r="AG21" s="153" t="s">
        <v>148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ht="22.5" outlineLevel="1" x14ac:dyDescent="0.2">
      <c r="A22" s="181">
        <v>8</v>
      </c>
      <c r="B22" s="182" t="s">
        <v>165</v>
      </c>
      <c r="C22" s="191" t="s">
        <v>166</v>
      </c>
      <c r="D22" s="183" t="s">
        <v>146</v>
      </c>
      <c r="E22" s="184">
        <v>77.522000000000006</v>
      </c>
      <c r="F22" s="185"/>
      <c r="G22" s="186">
        <f>ROUND(E22*F22,2)</f>
        <v>0</v>
      </c>
      <c r="H22" s="185"/>
      <c r="I22" s="186">
        <f>ROUND(E22*H22,2)</f>
        <v>0</v>
      </c>
      <c r="J22" s="185"/>
      <c r="K22" s="186">
        <f>ROUND(E22*J22,2)</f>
        <v>0</v>
      </c>
      <c r="L22" s="186">
        <v>15</v>
      </c>
      <c r="M22" s="186">
        <f>G22*(1+L22/100)</f>
        <v>0</v>
      </c>
      <c r="N22" s="184">
        <v>1.9E-3</v>
      </c>
      <c r="O22" s="184">
        <f>ROUND(E22*N22,2)</f>
        <v>0.15</v>
      </c>
      <c r="P22" s="184">
        <v>0</v>
      </c>
      <c r="Q22" s="184">
        <f>ROUND(E22*P22,2)</f>
        <v>0</v>
      </c>
      <c r="R22" s="186" t="s">
        <v>163</v>
      </c>
      <c r="S22" s="186" t="s">
        <v>141</v>
      </c>
      <c r="T22" s="187" t="s">
        <v>141</v>
      </c>
      <c r="U22" s="164">
        <v>0.10918</v>
      </c>
      <c r="V22" s="164">
        <f>ROUND(E22*U22,2)</f>
        <v>8.4600000000000009</v>
      </c>
      <c r="W22" s="164"/>
      <c r="X22" s="164" t="s">
        <v>142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143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9</v>
      </c>
      <c r="B23" s="175" t="s">
        <v>167</v>
      </c>
      <c r="C23" s="192" t="s">
        <v>168</v>
      </c>
      <c r="D23" s="176" t="s">
        <v>146</v>
      </c>
      <c r="E23" s="177">
        <v>77.522000000000006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15</v>
      </c>
      <c r="M23" s="179">
        <f>G23*(1+L23/100)</f>
        <v>0</v>
      </c>
      <c r="N23" s="177">
        <v>4.4600000000000004E-3</v>
      </c>
      <c r="O23" s="177">
        <f>ROUND(E23*N23,2)</f>
        <v>0.35</v>
      </c>
      <c r="P23" s="177">
        <v>0</v>
      </c>
      <c r="Q23" s="177">
        <f>ROUND(E23*P23,2)</f>
        <v>0</v>
      </c>
      <c r="R23" s="179" t="s">
        <v>140</v>
      </c>
      <c r="S23" s="179" t="s">
        <v>141</v>
      </c>
      <c r="T23" s="180" t="s">
        <v>141</v>
      </c>
      <c r="U23" s="164">
        <v>0.25115999999999999</v>
      </c>
      <c r="V23" s="164">
        <f>ROUND(E23*U23,2)</f>
        <v>19.47</v>
      </c>
      <c r="W23" s="164"/>
      <c r="X23" s="164" t="s">
        <v>142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143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60"/>
      <c r="B24" s="161"/>
      <c r="C24" s="255" t="s">
        <v>169</v>
      </c>
      <c r="D24" s="256"/>
      <c r="E24" s="256"/>
      <c r="F24" s="256"/>
      <c r="G24" s="256"/>
      <c r="H24" s="164"/>
      <c r="I24" s="164"/>
      <c r="J24" s="164"/>
      <c r="K24" s="164"/>
      <c r="L24" s="164"/>
      <c r="M24" s="164"/>
      <c r="N24" s="163"/>
      <c r="O24" s="163"/>
      <c r="P24" s="163"/>
      <c r="Q24" s="163"/>
      <c r="R24" s="164"/>
      <c r="S24" s="164"/>
      <c r="T24" s="164"/>
      <c r="U24" s="164"/>
      <c r="V24" s="164"/>
      <c r="W24" s="164"/>
      <c r="X24" s="164"/>
      <c r="Y24" s="153"/>
      <c r="Z24" s="153"/>
      <c r="AA24" s="153"/>
      <c r="AB24" s="153"/>
      <c r="AC24" s="153"/>
      <c r="AD24" s="153"/>
      <c r="AE24" s="153"/>
      <c r="AF24" s="153"/>
      <c r="AG24" s="153" t="s">
        <v>148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88" t="str">
        <f>C24</f>
        <v>na rovném povrchu vnitřních stěn, pilířů, svislých panelových konstrukcí, s nejnutnějším obroušením podkladu (pemzou apod.) a oprášením,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4">
        <v>10</v>
      </c>
      <c r="B25" s="175" t="s">
        <v>170</v>
      </c>
      <c r="C25" s="192" t="s">
        <v>171</v>
      </c>
      <c r="D25" s="176" t="s">
        <v>146</v>
      </c>
      <c r="E25" s="177">
        <v>77.522000000000006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15</v>
      </c>
      <c r="M25" s="179">
        <f>G25*(1+L25/100)</f>
        <v>0</v>
      </c>
      <c r="N25" s="177">
        <v>3.4000000000000002E-4</v>
      </c>
      <c r="O25" s="177">
        <f>ROUND(E25*N25,2)</f>
        <v>0.03</v>
      </c>
      <c r="P25" s="177">
        <v>0</v>
      </c>
      <c r="Q25" s="177">
        <f>ROUND(E25*P25,2)</f>
        <v>0</v>
      </c>
      <c r="R25" s="179" t="s">
        <v>140</v>
      </c>
      <c r="S25" s="179" t="s">
        <v>141</v>
      </c>
      <c r="T25" s="180" t="s">
        <v>141</v>
      </c>
      <c r="U25" s="164">
        <v>0.24</v>
      </c>
      <c r="V25" s="164">
        <f>ROUND(E25*U25,2)</f>
        <v>18.61</v>
      </c>
      <c r="W25" s="164"/>
      <c r="X25" s="164" t="s">
        <v>142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143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255" t="s">
        <v>172</v>
      </c>
      <c r="D26" s="256"/>
      <c r="E26" s="256"/>
      <c r="F26" s="256"/>
      <c r="G26" s="256"/>
      <c r="H26" s="164"/>
      <c r="I26" s="164"/>
      <c r="J26" s="164"/>
      <c r="K26" s="164"/>
      <c r="L26" s="164"/>
      <c r="M26" s="164"/>
      <c r="N26" s="163"/>
      <c r="O26" s="163"/>
      <c r="P26" s="163"/>
      <c r="Q26" s="163"/>
      <c r="R26" s="164"/>
      <c r="S26" s="164"/>
      <c r="T26" s="164"/>
      <c r="U26" s="164"/>
      <c r="V26" s="164"/>
      <c r="W26" s="164"/>
      <c r="X26" s="164"/>
      <c r="Y26" s="153"/>
      <c r="Z26" s="153"/>
      <c r="AA26" s="153"/>
      <c r="AB26" s="153"/>
      <c r="AC26" s="153"/>
      <c r="AD26" s="153"/>
      <c r="AE26" s="153"/>
      <c r="AF26" s="153"/>
      <c r="AG26" s="153" t="s">
        <v>148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x14ac:dyDescent="0.2">
      <c r="A27" s="167" t="s">
        <v>135</v>
      </c>
      <c r="B27" s="168" t="s">
        <v>78</v>
      </c>
      <c r="C27" s="190" t="s">
        <v>79</v>
      </c>
      <c r="D27" s="169"/>
      <c r="E27" s="170"/>
      <c r="F27" s="171"/>
      <c r="G27" s="171">
        <f>SUMIF(AG28:AG32,"&lt;&gt;NOR",G28:G32)</f>
        <v>0</v>
      </c>
      <c r="H27" s="171"/>
      <c r="I27" s="171">
        <f>SUM(I28:I32)</f>
        <v>0</v>
      </c>
      <c r="J27" s="171"/>
      <c r="K27" s="171">
        <f>SUM(K28:K32)</f>
        <v>0</v>
      </c>
      <c r="L27" s="171"/>
      <c r="M27" s="171">
        <f>SUM(M28:M32)</f>
        <v>0</v>
      </c>
      <c r="N27" s="170"/>
      <c r="O27" s="170">
        <f>SUM(O28:O32)</f>
        <v>0</v>
      </c>
      <c r="P27" s="170"/>
      <c r="Q27" s="170">
        <f>SUM(Q28:Q32)</f>
        <v>0.63</v>
      </c>
      <c r="R27" s="171"/>
      <c r="S27" s="171"/>
      <c r="T27" s="172"/>
      <c r="U27" s="166"/>
      <c r="V27" s="166">
        <f>SUM(V28:V32)</f>
        <v>6.83</v>
      </c>
      <c r="W27" s="166"/>
      <c r="X27" s="166"/>
      <c r="AG27" t="s">
        <v>136</v>
      </c>
    </row>
    <row r="28" spans="1:60" outlineLevel="1" x14ac:dyDescent="0.2">
      <c r="A28" s="174">
        <v>11</v>
      </c>
      <c r="B28" s="175" t="s">
        <v>173</v>
      </c>
      <c r="C28" s="192" t="s">
        <v>174</v>
      </c>
      <c r="D28" s="176" t="s">
        <v>139</v>
      </c>
      <c r="E28" s="177">
        <v>4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15</v>
      </c>
      <c r="M28" s="179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9" t="s">
        <v>175</v>
      </c>
      <c r="S28" s="179" t="s">
        <v>141</v>
      </c>
      <c r="T28" s="180" t="s">
        <v>141</v>
      </c>
      <c r="U28" s="164">
        <v>0.05</v>
      </c>
      <c r="V28" s="164">
        <f>ROUND(E28*U28,2)</f>
        <v>0.2</v>
      </c>
      <c r="W28" s="164"/>
      <c r="X28" s="164" t="s">
        <v>142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143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60"/>
      <c r="B29" s="161"/>
      <c r="C29" s="255" t="s">
        <v>176</v>
      </c>
      <c r="D29" s="256"/>
      <c r="E29" s="256"/>
      <c r="F29" s="256"/>
      <c r="G29" s="256"/>
      <c r="H29" s="164"/>
      <c r="I29" s="164"/>
      <c r="J29" s="164"/>
      <c r="K29" s="164"/>
      <c r="L29" s="164"/>
      <c r="M29" s="164"/>
      <c r="N29" s="163"/>
      <c r="O29" s="163"/>
      <c r="P29" s="163"/>
      <c r="Q29" s="163"/>
      <c r="R29" s="164"/>
      <c r="S29" s="164"/>
      <c r="T29" s="164"/>
      <c r="U29" s="164"/>
      <c r="V29" s="164"/>
      <c r="W29" s="164"/>
      <c r="X29" s="164"/>
      <c r="Y29" s="153"/>
      <c r="Z29" s="153"/>
      <c r="AA29" s="153"/>
      <c r="AB29" s="153"/>
      <c r="AC29" s="153"/>
      <c r="AD29" s="153"/>
      <c r="AE29" s="153"/>
      <c r="AF29" s="153"/>
      <c r="AG29" s="153" t="s">
        <v>148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ht="33.75" outlineLevel="1" x14ac:dyDescent="0.2">
      <c r="A30" s="181">
        <v>12</v>
      </c>
      <c r="B30" s="182" t="s">
        <v>177</v>
      </c>
      <c r="C30" s="191" t="s">
        <v>178</v>
      </c>
      <c r="D30" s="183" t="s">
        <v>146</v>
      </c>
      <c r="E30" s="184">
        <v>1.6</v>
      </c>
      <c r="F30" s="185"/>
      <c r="G30" s="186">
        <f>ROUND(E30*F30,2)</f>
        <v>0</v>
      </c>
      <c r="H30" s="185"/>
      <c r="I30" s="186">
        <f>ROUND(E30*H30,2)</f>
        <v>0</v>
      </c>
      <c r="J30" s="185"/>
      <c r="K30" s="186">
        <f>ROUND(E30*J30,2)</f>
        <v>0</v>
      </c>
      <c r="L30" s="186">
        <v>15</v>
      </c>
      <c r="M30" s="186">
        <f>G30*(1+L30/100)</f>
        <v>0</v>
      </c>
      <c r="N30" s="184">
        <v>1.17E-3</v>
      </c>
      <c r="O30" s="184">
        <f>ROUND(E30*N30,2)</f>
        <v>0</v>
      </c>
      <c r="P30" s="184">
        <v>7.5999999999999998E-2</v>
      </c>
      <c r="Q30" s="184">
        <f>ROUND(E30*P30,2)</f>
        <v>0.12</v>
      </c>
      <c r="R30" s="186" t="s">
        <v>175</v>
      </c>
      <c r="S30" s="186" t="s">
        <v>141</v>
      </c>
      <c r="T30" s="187" t="s">
        <v>141</v>
      </c>
      <c r="U30" s="164">
        <v>0.93899999999999995</v>
      </c>
      <c r="V30" s="164">
        <f>ROUND(E30*U30,2)</f>
        <v>1.5</v>
      </c>
      <c r="W30" s="164"/>
      <c r="X30" s="164" t="s">
        <v>142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143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4">
        <v>13</v>
      </c>
      <c r="B31" s="175" t="s">
        <v>179</v>
      </c>
      <c r="C31" s="192" t="s">
        <v>180</v>
      </c>
      <c r="D31" s="176" t="s">
        <v>146</v>
      </c>
      <c r="E31" s="177">
        <v>7.44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15</v>
      </c>
      <c r="M31" s="179">
        <f>G31*(1+L31/100)</f>
        <v>0</v>
      </c>
      <c r="N31" s="177">
        <v>0</v>
      </c>
      <c r="O31" s="177">
        <f>ROUND(E31*N31,2)</f>
        <v>0</v>
      </c>
      <c r="P31" s="177">
        <v>6.8000000000000005E-2</v>
      </c>
      <c r="Q31" s="177">
        <f>ROUND(E31*P31,2)</f>
        <v>0.51</v>
      </c>
      <c r="R31" s="179" t="s">
        <v>175</v>
      </c>
      <c r="S31" s="179" t="s">
        <v>141</v>
      </c>
      <c r="T31" s="180" t="s">
        <v>141</v>
      </c>
      <c r="U31" s="164">
        <v>0.69</v>
      </c>
      <c r="V31" s="164">
        <f>ROUND(E31*U31,2)</f>
        <v>5.13</v>
      </c>
      <c r="W31" s="164"/>
      <c r="X31" s="164" t="s">
        <v>142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143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255" t="s">
        <v>181</v>
      </c>
      <c r="D32" s="256"/>
      <c r="E32" s="256"/>
      <c r="F32" s="256"/>
      <c r="G32" s="256"/>
      <c r="H32" s="164"/>
      <c r="I32" s="164"/>
      <c r="J32" s="164"/>
      <c r="K32" s="164"/>
      <c r="L32" s="164"/>
      <c r="M32" s="164"/>
      <c r="N32" s="163"/>
      <c r="O32" s="163"/>
      <c r="P32" s="163"/>
      <c r="Q32" s="163"/>
      <c r="R32" s="164"/>
      <c r="S32" s="164"/>
      <c r="T32" s="164"/>
      <c r="U32" s="164"/>
      <c r="V32" s="164"/>
      <c r="W32" s="164"/>
      <c r="X32" s="164"/>
      <c r="Y32" s="153"/>
      <c r="Z32" s="153"/>
      <c r="AA32" s="153"/>
      <c r="AB32" s="153"/>
      <c r="AC32" s="153"/>
      <c r="AD32" s="153"/>
      <c r="AE32" s="153"/>
      <c r="AF32" s="153"/>
      <c r="AG32" s="153" t="s">
        <v>148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x14ac:dyDescent="0.2">
      <c r="A33" s="167" t="s">
        <v>135</v>
      </c>
      <c r="B33" s="168" t="s">
        <v>80</v>
      </c>
      <c r="C33" s="190" t="s">
        <v>81</v>
      </c>
      <c r="D33" s="169"/>
      <c r="E33" s="170"/>
      <c r="F33" s="171"/>
      <c r="G33" s="171">
        <f>SUMIF(AG34:AG35,"&lt;&gt;NOR",G34:G35)</f>
        <v>0</v>
      </c>
      <c r="H33" s="171"/>
      <c r="I33" s="171">
        <f>SUM(I34:I35)</f>
        <v>0</v>
      </c>
      <c r="J33" s="171"/>
      <c r="K33" s="171">
        <f>SUM(K34:K35)</f>
        <v>0</v>
      </c>
      <c r="L33" s="171"/>
      <c r="M33" s="171">
        <f>SUM(M34:M35)</f>
        <v>0</v>
      </c>
      <c r="N33" s="170"/>
      <c r="O33" s="170">
        <f>SUM(O34:O35)</f>
        <v>0</v>
      </c>
      <c r="P33" s="170"/>
      <c r="Q33" s="170">
        <f>SUM(Q34:Q35)</f>
        <v>0</v>
      </c>
      <c r="R33" s="171"/>
      <c r="S33" s="171"/>
      <c r="T33" s="172"/>
      <c r="U33" s="166"/>
      <c r="V33" s="166">
        <f>SUM(V34:V35)</f>
        <v>0.63</v>
      </c>
      <c r="W33" s="166"/>
      <c r="X33" s="166"/>
      <c r="AG33" t="s">
        <v>136</v>
      </c>
    </row>
    <row r="34" spans="1:60" outlineLevel="1" x14ac:dyDescent="0.2">
      <c r="A34" s="174">
        <v>14</v>
      </c>
      <c r="B34" s="175" t="s">
        <v>182</v>
      </c>
      <c r="C34" s="192" t="s">
        <v>183</v>
      </c>
      <c r="D34" s="176" t="s">
        <v>184</v>
      </c>
      <c r="E34" s="177">
        <v>1.61225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15</v>
      </c>
      <c r="M34" s="179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9" t="s">
        <v>140</v>
      </c>
      <c r="S34" s="179" t="s">
        <v>141</v>
      </c>
      <c r="T34" s="180" t="s">
        <v>141</v>
      </c>
      <c r="U34" s="164">
        <v>0.39300000000000002</v>
      </c>
      <c r="V34" s="164">
        <f>ROUND(E34*U34,2)</f>
        <v>0.63</v>
      </c>
      <c r="W34" s="164"/>
      <c r="X34" s="164" t="s">
        <v>185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186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60"/>
      <c r="B35" s="161"/>
      <c r="C35" s="255" t="s">
        <v>187</v>
      </c>
      <c r="D35" s="256"/>
      <c r="E35" s="256"/>
      <c r="F35" s="256"/>
      <c r="G35" s="256"/>
      <c r="H35" s="164"/>
      <c r="I35" s="164"/>
      <c r="J35" s="164"/>
      <c r="K35" s="164"/>
      <c r="L35" s="164"/>
      <c r="M35" s="164"/>
      <c r="N35" s="163"/>
      <c r="O35" s="163"/>
      <c r="P35" s="163"/>
      <c r="Q35" s="163"/>
      <c r="R35" s="164"/>
      <c r="S35" s="164"/>
      <c r="T35" s="164"/>
      <c r="U35" s="164"/>
      <c r="V35" s="164"/>
      <c r="W35" s="164"/>
      <c r="X35" s="164"/>
      <c r="Y35" s="153"/>
      <c r="Z35" s="153"/>
      <c r="AA35" s="153"/>
      <c r="AB35" s="153"/>
      <c r="AC35" s="153"/>
      <c r="AD35" s="153"/>
      <c r="AE35" s="153"/>
      <c r="AF35" s="153"/>
      <c r="AG35" s="153" t="s">
        <v>148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88" t="str">
        <f>C35</f>
        <v>přesun hmot pro budovy občanské výstavby (JKSO 801), budovy pro bydlení (JKSO 803) budovy pro výrobu a služby (JKSO 812) s nosnou svislou konstrukcí zděnou z cihel nebo tvárnic nebo kovovou</v>
      </c>
      <c r="BB35" s="153"/>
      <c r="BC35" s="153"/>
      <c r="BD35" s="153"/>
      <c r="BE35" s="153"/>
      <c r="BF35" s="153"/>
      <c r="BG35" s="153"/>
      <c r="BH35" s="153"/>
    </row>
    <row r="36" spans="1:60" x14ac:dyDescent="0.2">
      <c r="A36" s="167" t="s">
        <v>135</v>
      </c>
      <c r="B36" s="168" t="s">
        <v>82</v>
      </c>
      <c r="C36" s="190" t="s">
        <v>83</v>
      </c>
      <c r="D36" s="169"/>
      <c r="E36" s="170"/>
      <c r="F36" s="171"/>
      <c r="G36" s="171">
        <f>SUMIF(AG37:AG50,"&lt;&gt;NOR",G37:G50)</f>
        <v>0</v>
      </c>
      <c r="H36" s="171"/>
      <c r="I36" s="171">
        <f>SUM(I37:I50)</f>
        <v>0</v>
      </c>
      <c r="J36" s="171"/>
      <c r="K36" s="171">
        <f>SUM(K37:K50)</f>
        <v>0</v>
      </c>
      <c r="L36" s="171"/>
      <c r="M36" s="171">
        <f>SUM(M37:M50)</f>
        <v>0</v>
      </c>
      <c r="N36" s="170"/>
      <c r="O36" s="170">
        <f>SUM(O37:O50)</f>
        <v>0</v>
      </c>
      <c r="P36" s="170"/>
      <c r="Q36" s="170">
        <f>SUM(Q37:Q50)</f>
        <v>0.01</v>
      </c>
      <c r="R36" s="171"/>
      <c r="S36" s="171"/>
      <c r="T36" s="172"/>
      <c r="U36" s="166"/>
      <c r="V36" s="166">
        <f>SUM(V37:V50)</f>
        <v>2.64</v>
      </c>
      <c r="W36" s="166"/>
      <c r="X36" s="166"/>
      <c r="AG36" t="s">
        <v>136</v>
      </c>
    </row>
    <row r="37" spans="1:60" outlineLevel="1" x14ac:dyDescent="0.2">
      <c r="A37" s="174">
        <v>15</v>
      </c>
      <c r="B37" s="175" t="s">
        <v>188</v>
      </c>
      <c r="C37" s="192" t="s">
        <v>189</v>
      </c>
      <c r="D37" s="176" t="s">
        <v>162</v>
      </c>
      <c r="E37" s="177">
        <v>5.2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15</v>
      </c>
      <c r="M37" s="179">
        <f>G37*(1+L37/100)</f>
        <v>0</v>
      </c>
      <c r="N37" s="177">
        <v>0</v>
      </c>
      <c r="O37" s="177">
        <f>ROUND(E37*N37,2)</f>
        <v>0</v>
      </c>
      <c r="P37" s="177">
        <v>1.98E-3</v>
      </c>
      <c r="Q37" s="177">
        <f>ROUND(E37*P37,2)</f>
        <v>0.01</v>
      </c>
      <c r="R37" s="179" t="s">
        <v>190</v>
      </c>
      <c r="S37" s="179" t="s">
        <v>141</v>
      </c>
      <c r="T37" s="180" t="s">
        <v>141</v>
      </c>
      <c r="U37" s="164">
        <v>8.3000000000000004E-2</v>
      </c>
      <c r="V37" s="164">
        <f>ROUND(E37*U37,2)</f>
        <v>0.43</v>
      </c>
      <c r="W37" s="164"/>
      <c r="X37" s="164" t="s">
        <v>142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143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60"/>
      <c r="B38" s="161"/>
      <c r="C38" s="255" t="s">
        <v>191</v>
      </c>
      <c r="D38" s="256"/>
      <c r="E38" s="256"/>
      <c r="F38" s="256"/>
      <c r="G38" s="256"/>
      <c r="H38" s="164"/>
      <c r="I38" s="164"/>
      <c r="J38" s="164"/>
      <c r="K38" s="164"/>
      <c r="L38" s="164"/>
      <c r="M38" s="164"/>
      <c r="N38" s="163"/>
      <c r="O38" s="163"/>
      <c r="P38" s="163"/>
      <c r="Q38" s="163"/>
      <c r="R38" s="164"/>
      <c r="S38" s="164"/>
      <c r="T38" s="164"/>
      <c r="U38" s="164"/>
      <c r="V38" s="164"/>
      <c r="W38" s="164"/>
      <c r="X38" s="164"/>
      <c r="Y38" s="153"/>
      <c r="Z38" s="153"/>
      <c r="AA38" s="153"/>
      <c r="AB38" s="153"/>
      <c r="AC38" s="153"/>
      <c r="AD38" s="153"/>
      <c r="AE38" s="153"/>
      <c r="AF38" s="153"/>
      <c r="AG38" s="153" t="s">
        <v>148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74">
        <v>16</v>
      </c>
      <c r="B39" s="175" t="s">
        <v>192</v>
      </c>
      <c r="C39" s="192" t="s">
        <v>193</v>
      </c>
      <c r="D39" s="176" t="s">
        <v>162</v>
      </c>
      <c r="E39" s="177">
        <v>1.1000000000000001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15</v>
      </c>
      <c r="M39" s="179">
        <f>G39*(1+L39/100)</f>
        <v>0</v>
      </c>
      <c r="N39" s="177">
        <v>4.6999999999999999E-4</v>
      </c>
      <c r="O39" s="177">
        <f>ROUND(E39*N39,2)</f>
        <v>0</v>
      </c>
      <c r="P39" s="177">
        <v>0</v>
      </c>
      <c r="Q39" s="177">
        <f>ROUND(E39*P39,2)</f>
        <v>0</v>
      </c>
      <c r="R39" s="179" t="s">
        <v>190</v>
      </c>
      <c r="S39" s="179" t="s">
        <v>141</v>
      </c>
      <c r="T39" s="180" t="s">
        <v>141</v>
      </c>
      <c r="U39" s="164">
        <v>0.35899999999999999</v>
      </c>
      <c r="V39" s="164">
        <f>ROUND(E39*U39,2)</f>
        <v>0.39</v>
      </c>
      <c r="W39" s="164"/>
      <c r="X39" s="164" t="s">
        <v>142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143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255" t="s">
        <v>194</v>
      </c>
      <c r="D40" s="256"/>
      <c r="E40" s="256"/>
      <c r="F40" s="256"/>
      <c r="G40" s="256"/>
      <c r="H40" s="164"/>
      <c r="I40" s="164"/>
      <c r="J40" s="164"/>
      <c r="K40" s="164"/>
      <c r="L40" s="164"/>
      <c r="M40" s="164"/>
      <c r="N40" s="163"/>
      <c r="O40" s="163"/>
      <c r="P40" s="163"/>
      <c r="Q40" s="163"/>
      <c r="R40" s="164"/>
      <c r="S40" s="164"/>
      <c r="T40" s="164"/>
      <c r="U40" s="164"/>
      <c r="V40" s="164"/>
      <c r="W40" s="164"/>
      <c r="X40" s="164"/>
      <c r="Y40" s="153"/>
      <c r="Z40" s="153"/>
      <c r="AA40" s="153"/>
      <c r="AB40" s="153"/>
      <c r="AC40" s="153"/>
      <c r="AD40" s="153"/>
      <c r="AE40" s="153"/>
      <c r="AF40" s="153"/>
      <c r="AG40" s="153" t="s">
        <v>148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259" t="s">
        <v>195</v>
      </c>
      <c r="D41" s="260"/>
      <c r="E41" s="260"/>
      <c r="F41" s="260"/>
      <c r="G41" s="260"/>
      <c r="H41" s="164"/>
      <c r="I41" s="164"/>
      <c r="J41" s="164"/>
      <c r="K41" s="164"/>
      <c r="L41" s="164"/>
      <c r="M41" s="164"/>
      <c r="N41" s="163"/>
      <c r="O41" s="163"/>
      <c r="P41" s="163"/>
      <c r="Q41" s="163"/>
      <c r="R41" s="164"/>
      <c r="S41" s="164"/>
      <c r="T41" s="164"/>
      <c r="U41" s="164"/>
      <c r="V41" s="164"/>
      <c r="W41" s="164"/>
      <c r="X41" s="164"/>
      <c r="Y41" s="153"/>
      <c r="Z41" s="153"/>
      <c r="AA41" s="153"/>
      <c r="AB41" s="153"/>
      <c r="AC41" s="153"/>
      <c r="AD41" s="153"/>
      <c r="AE41" s="153"/>
      <c r="AF41" s="153"/>
      <c r="AG41" s="153" t="s">
        <v>196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4">
        <v>17</v>
      </c>
      <c r="B42" s="175" t="s">
        <v>197</v>
      </c>
      <c r="C42" s="192" t="s">
        <v>198</v>
      </c>
      <c r="D42" s="176" t="s">
        <v>162</v>
      </c>
      <c r="E42" s="177">
        <v>0.5</v>
      </c>
      <c r="F42" s="178"/>
      <c r="G42" s="179">
        <f>ROUND(E42*F42,2)</f>
        <v>0</v>
      </c>
      <c r="H42" s="178"/>
      <c r="I42" s="179">
        <f>ROUND(E42*H42,2)</f>
        <v>0</v>
      </c>
      <c r="J42" s="178"/>
      <c r="K42" s="179">
        <f>ROUND(E42*J42,2)</f>
        <v>0</v>
      </c>
      <c r="L42" s="179">
        <v>15</v>
      </c>
      <c r="M42" s="179">
        <f>G42*(1+L42/100)</f>
        <v>0</v>
      </c>
      <c r="N42" s="177">
        <v>1.5200000000000001E-3</v>
      </c>
      <c r="O42" s="177">
        <f>ROUND(E42*N42,2)</f>
        <v>0</v>
      </c>
      <c r="P42" s="177">
        <v>0</v>
      </c>
      <c r="Q42" s="177">
        <f>ROUND(E42*P42,2)</f>
        <v>0</v>
      </c>
      <c r="R42" s="179" t="s">
        <v>190</v>
      </c>
      <c r="S42" s="179" t="s">
        <v>141</v>
      </c>
      <c r="T42" s="180" t="s">
        <v>141</v>
      </c>
      <c r="U42" s="164">
        <v>1.173</v>
      </c>
      <c r="V42" s="164">
        <f>ROUND(E42*U42,2)</f>
        <v>0.59</v>
      </c>
      <c r="W42" s="164"/>
      <c r="X42" s="164" t="s">
        <v>142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143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255" t="s">
        <v>194</v>
      </c>
      <c r="D43" s="256"/>
      <c r="E43" s="256"/>
      <c r="F43" s="256"/>
      <c r="G43" s="256"/>
      <c r="H43" s="164"/>
      <c r="I43" s="164"/>
      <c r="J43" s="164"/>
      <c r="K43" s="164"/>
      <c r="L43" s="164"/>
      <c r="M43" s="164"/>
      <c r="N43" s="163"/>
      <c r="O43" s="163"/>
      <c r="P43" s="163"/>
      <c r="Q43" s="163"/>
      <c r="R43" s="164"/>
      <c r="S43" s="164"/>
      <c r="T43" s="164"/>
      <c r="U43" s="164"/>
      <c r="V43" s="164"/>
      <c r="W43" s="164"/>
      <c r="X43" s="164"/>
      <c r="Y43" s="153"/>
      <c r="Z43" s="153"/>
      <c r="AA43" s="153"/>
      <c r="AB43" s="153"/>
      <c r="AC43" s="153"/>
      <c r="AD43" s="153"/>
      <c r="AE43" s="153"/>
      <c r="AF43" s="153"/>
      <c r="AG43" s="153" t="s">
        <v>148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259" t="s">
        <v>195</v>
      </c>
      <c r="D44" s="260"/>
      <c r="E44" s="260"/>
      <c r="F44" s="260"/>
      <c r="G44" s="260"/>
      <c r="H44" s="164"/>
      <c r="I44" s="164"/>
      <c r="J44" s="164"/>
      <c r="K44" s="164"/>
      <c r="L44" s="164"/>
      <c r="M44" s="164"/>
      <c r="N44" s="163"/>
      <c r="O44" s="163"/>
      <c r="P44" s="163"/>
      <c r="Q44" s="163"/>
      <c r="R44" s="164"/>
      <c r="S44" s="164"/>
      <c r="T44" s="164"/>
      <c r="U44" s="164"/>
      <c r="V44" s="164"/>
      <c r="W44" s="164"/>
      <c r="X44" s="164"/>
      <c r="Y44" s="153"/>
      <c r="Z44" s="153"/>
      <c r="AA44" s="153"/>
      <c r="AB44" s="153"/>
      <c r="AC44" s="153"/>
      <c r="AD44" s="153"/>
      <c r="AE44" s="153"/>
      <c r="AF44" s="153"/>
      <c r="AG44" s="153" t="s">
        <v>196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4">
        <v>18</v>
      </c>
      <c r="B45" s="175" t="s">
        <v>199</v>
      </c>
      <c r="C45" s="192" t="s">
        <v>200</v>
      </c>
      <c r="D45" s="176" t="s">
        <v>162</v>
      </c>
      <c r="E45" s="177">
        <v>1.5</v>
      </c>
      <c r="F45" s="178"/>
      <c r="G45" s="179">
        <f>ROUND(E45*F45,2)</f>
        <v>0</v>
      </c>
      <c r="H45" s="178"/>
      <c r="I45" s="179">
        <f>ROUND(E45*H45,2)</f>
        <v>0</v>
      </c>
      <c r="J45" s="178"/>
      <c r="K45" s="179">
        <f>ROUND(E45*J45,2)</f>
        <v>0</v>
      </c>
      <c r="L45" s="179">
        <v>15</v>
      </c>
      <c r="M45" s="179">
        <f>G45*(1+L45/100)</f>
        <v>0</v>
      </c>
      <c r="N45" s="177">
        <v>7.7999999999999999E-4</v>
      </c>
      <c r="O45" s="177">
        <f>ROUND(E45*N45,2)</f>
        <v>0</v>
      </c>
      <c r="P45" s="177">
        <v>0</v>
      </c>
      <c r="Q45" s="177">
        <f>ROUND(E45*P45,2)</f>
        <v>0</v>
      </c>
      <c r="R45" s="179" t="s">
        <v>190</v>
      </c>
      <c r="S45" s="179" t="s">
        <v>141</v>
      </c>
      <c r="T45" s="180" t="s">
        <v>141</v>
      </c>
      <c r="U45" s="164">
        <v>0.81899999999999995</v>
      </c>
      <c r="V45" s="164">
        <f>ROUND(E45*U45,2)</f>
        <v>1.23</v>
      </c>
      <c r="W45" s="164"/>
      <c r="X45" s="164" t="s">
        <v>142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143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255" t="s">
        <v>194</v>
      </c>
      <c r="D46" s="256"/>
      <c r="E46" s="256"/>
      <c r="F46" s="256"/>
      <c r="G46" s="256"/>
      <c r="H46" s="164"/>
      <c r="I46" s="164"/>
      <c r="J46" s="164"/>
      <c r="K46" s="164"/>
      <c r="L46" s="164"/>
      <c r="M46" s="164"/>
      <c r="N46" s="163"/>
      <c r="O46" s="163"/>
      <c r="P46" s="163"/>
      <c r="Q46" s="163"/>
      <c r="R46" s="164"/>
      <c r="S46" s="164"/>
      <c r="T46" s="164"/>
      <c r="U46" s="164"/>
      <c r="V46" s="164"/>
      <c r="W46" s="164"/>
      <c r="X46" s="164"/>
      <c r="Y46" s="153"/>
      <c r="Z46" s="153"/>
      <c r="AA46" s="153"/>
      <c r="AB46" s="153"/>
      <c r="AC46" s="153"/>
      <c r="AD46" s="153"/>
      <c r="AE46" s="153"/>
      <c r="AF46" s="153"/>
      <c r="AG46" s="153" t="s">
        <v>148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60"/>
      <c r="B47" s="161"/>
      <c r="C47" s="259" t="s">
        <v>201</v>
      </c>
      <c r="D47" s="260"/>
      <c r="E47" s="260"/>
      <c r="F47" s="260"/>
      <c r="G47" s="260"/>
      <c r="H47" s="164"/>
      <c r="I47" s="164"/>
      <c r="J47" s="164"/>
      <c r="K47" s="164"/>
      <c r="L47" s="164"/>
      <c r="M47" s="164"/>
      <c r="N47" s="163"/>
      <c r="O47" s="163"/>
      <c r="P47" s="163"/>
      <c r="Q47" s="163"/>
      <c r="R47" s="164"/>
      <c r="S47" s="164"/>
      <c r="T47" s="164"/>
      <c r="U47" s="164"/>
      <c r="V47" s="164"/>
      <c r="W47" s="164"/>
      <c r="X47" s="164"/>
      <c r="Y47" s="153"/>
      <c r="Z47" s="153"/>
      <c r="AA47" s="153"/>
      <c r="AB47" s="153"/>
      <c r="AC47" s="153"/>
      <c r="AD47" s="153"/>
      <c r="AE47" s="153"/>
      <c r="AF47" s="153"/>
      <c r="AG47" s="153" t="s">
        <v>196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259" t="s">
        <v>202</v>
      </c>
      <c r="D48" s="260"/>
      <c r="E48" s="260"/>
      <c r="F48" s="260"/>
      <c r="G48" s="260"/>
      <c r="H48" s="164"/>
      <c r="I48" s="164"/>
      <c r="J48" s="164"/>
      <c r="K48" s="164"/>
      <c r="L48" s="164"/>
      <c r="M48" s="164"/>
      <c r="N48" s="163"/>
      <c r="O48" s="163"/>
      <c r="P48" s="163"/>
      <c r="Q48" s="163"/>
      <c r="R48" s="164"/>
      <c r="S48" s="164"/>
      <c r="T48" s="164"/>
      <c r="U48" s="164"/>
      <c r="V48" s="164"/>
      <c r="W48" s="164"/>
      <c r="X48" s="164"/>
      <c r="Y48" s="153"/>
      <c r="Z48" s="153"/>
      <c r="AA48" s="153"/>
      <c r="AB48" s="153"/>
      <c r="AC48" s="153"/>
      <c r="AD48" s="153"/>
      <c r="AE48" s="153"/>
      <c r="AF48" s="153"/>
      <c r="AG48" s="153" t="s">
        <v>196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60">
        <v>19</v>
      </c>
      <c r="B49" s="161" t="s">
        <v>203</v>
      </c>
      <c r="C49" s="193" t="s">
        <v>204</v>
      </c>
      <c r="D49" s="162" t="s">
        <v>0</v>
      </c>
      <c r="E49" s="189"/>
      <c r="F49" s="165"/>
      <c r="G49" s="164">
        <f>ROUND(E49*F49,2)</f>
        <v>0</v>
      </c>
      <c r="H49" s="165"/>
      <c r="I49" s="164">
        <f>ROUND(E49*H49,2)</f>
        <v>0</v>
      </c>
      <c r="J49" s="165"/>
      <c r="K49" s="164">
        <f>ROUND(E49*J49,2)</f>
        <v>0</v>
      </c>
      <c r="L49" s="164">
        <v>15</v>
      </c>
      <c r="M49" s="164">
        <f>G49*(1+L49/100)</f>
        <v>0</v>
      </c>
      <c r="N49" s="163">
        <v>0</v>
      </c>
      <c r="O49" s="163">
        <f>ROUND(E49*N49,2)</f>
        <v>0</v>
      </c>
      <c r="P49" s="163">
        <v>0</v>
      </c>
      <c r="Q49" s="163">
        <f>ROUND(E49*P49,2)</f>
        <v>0</v>
      </c>
      <c r="R49" s="164" t="s">
        <v>190</v>
      </c>
      <c r="S49" s="164" t="s">
        <v>141</v>
      </c>
      <c r="T49" s="164" t="s">
        <v>141</v>
      </c>
      <c r="U49" s="164">
        <v>0</v>
      </c>
      <c r="V49" s="164">
        <f>ROUND(E49*U49,2)</f>
        <v>0</v>
      </c>
      <c r="W49" s="164"/>
      <c r="X49" s="164" t="s">
        <v>185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186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257" t="s">
        <v>205</v>
      </c>
      <c r="D50" s="258"/>
      <c r="E50" s="258"/>
      <c r="F50" s="258"/>
      <c r="G50" s="258"/>
      <c r="H50" s="164"/>
      <c r="I50" s="164"/>
      <c r="J50" s="164"/>
      <c r="K50" s="164"/>
      <c r="L50" s="164"/>
      <c r="M50" s="164"/>
      <c r="N50" s="163"/>
      <c r="O50" s="163"/>
      <c r="P50" s="163"/>
      <c r="Q50" s="163"/>
      <c r="R50" s="164"/>
      <c r="S50" s="164"/>
      <c r="T50" s="164"/>
      <c r="U50" s="164"/>
      <c r="V50" s="164"/>
      <c r="W50" s="164"/>
      <c r="X50" s="164"/>
      <c r="Y50" s="153"/>
      <c r="Z50" s="153"/>
      <c r="AA50" s="153"/>
      <c r="AB50" s="153"/>
      <c r="AC50" s="153"/>
      <c r="AD50" s="153"/>
      <c r="AE50" s="153"/>
      <c r="AF50" s="153"/>
      <c r="AG50" s="153" t="s">
        <v>148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x14ac:dyDescent="0.2">
      <c r="A51" s="167" t="s">
        <v>135</v>
      </c>
      <c r="B51" s="168" t="s">
        <v>84</v>
      </c>
      <c r="C51" s="190" t="s">
        <v>85</v>
      </c>
      <c r="D51" s="169"/>
      <c r="E51" s="170"/>
      <c r="F51" s="171"/>
      <c r="G51" s="171">
        <f>SUMIF(AG52:AG62,"&lt;&gt;NOR",G52:G62)</f>
        <v>0</v>
      </c>
      <c r="H51" s="171"/>
      <c r="I51" s="171">
        <f>SUM(I52:I62)</f>
        <v>0</v>
      </c>
      <c r="J51" s="171"/>
      <c r="K51" s="171">
        <f>SUM(K52:K62)</f>
        <v>0</v>
      </c>
      <c r="L51" s="171"/>
      <c r="M51" s="171">
        <f>SUM(M52:M62)</f>
        <v>0</v>
      </c>
      <c r="N51" s="170"/>
      <c r="O51" s="170">
        <f>SUM(O52:O62)</f>
        <v>0.02</v>
      </c>
      <c r="P51" s="170"/>
      <c r="Q51" s="170">
        <f>SUM(Q52:Q62)</f>
        <v>0</v>
      </c>
      <c r="R51" s="171"/>
      <c r="S51" s="171"/>
      <c r="T51" s="172"/>
      <c r="U51" s="166"/>
      <c r="V51" s="166">
        <f>SUM(V52:V62)</f>
        <v>1.81</v>
      </c>
      <c r="W51" s="166"/>
      <c r="X51" s="166"/>
      <c r="AG51" t="s">
        <v>136</v>
      </c>
    </row>
    <row r="52" spans="1:60" ht="22.5" outlineLevel="1" x14ac:dyDescent="0.2">
      <c r="A52" s="174">
        <v>20</v>
      </c>
      <c r="B52" s="175" t="s">
        <v>206</v>
      </c>
      <c r="C52" s="192" t="s">
        <v>207</v>
      </c>
      <c r="D52" s="176" t="s">
        <v>162</v>
      </c>
      <c r="E52" s="177">
        <v>2.1</v>
      </c>
      <c r="F52" s="178"/>
      <c r="G52" s="179">
        <f>ROUND(E52*F52,2)</f>
        <v>0</v>
      </c>
      <c r="H52" s="178"/>
      <c r="I52" s="179">
        <f>ROUND(E52*H52,2)</f>
        <v>0</v>
      </c>
      <c r="J52" s="178"/>
      <c r="K52" s="179">
        <f>ROUND(E52*J52,2)</f>
        <v>0</v>
      </c>
      <c r="L52" s="179">
        <v>15</v>
      </c>
      <c r="M52" s="179">
        <f>G52*(1+L52/100)</f>
        <v>0</v>
      </c>
      <c r="N52" s="177">
        <v>3.9899999999999996E-3</v>
      </c>
      <c r="O52" s="177">
        <f>ROUND(E52*N52,2)</f>
        <v>0.01</v>
      </c>
      <c r="P52" s="177">
        <v>0</v>
      </c>
      <c r="Q52" s="177">
        <f>ROUND(E52*P52,2)</f>
        <v>0</v>
      </c>
      <c r="R52" s="179" t="s">
        <v>190</v>
      </c>
      <c r="S52" s="179" t="s">
        <v>141</v>
      </c>
      <c r="T52" s="180" t="s">
        <v>141</v>
      </c>
      <c r="U52" s="164">
        <v>0.27889999999999998</v>
      </c>
      <c r="V52" s="164">
        <f>ROUND(E52*U52,2)</f>
        <v>0.59</v>
      </c>
      <c r="W52" s="164"/>
      <c r="X52" s="164" t="s">
        <v>142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143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255" t="s">
        <v>208</v>
      </c>
      <c r="D53" s="256"/>
      <c r="E53" s="256"/>
      <c r="F53" s="256"/>
      <c r="G53" s="256"/>
      <c r="H53" s="164"/>
      <c r="I53" s="164"/>
      <c r="J53" s="164"/>
      <c r="K53" s="164"/>
      <c r="L53" s="164"/>
      <c r="M53" s="164"/>
      <c r="N53" s="163"/>
      <c r="O53" s="163"/>
      <c r="P53" s="163"/>
      <c r="Q53" s="163"/>
      <c r="R53" s="164"/>
      <c r="S53" s="164"/>
      <c r="T53" s="164"/>
      <c r="U53" s="164"/>
      <c r="V53" s="164"/>
      <c r="W53" s="164"/>
      <c r="X53" s="164"/>
      <c r="Y53" s="153"/>
      <c r="Z53" s="153"/>
      <c r="AA53" s="153"/>
      <c r="AB53" s="153"/>
      <c r="AC53" s="153"/>
      <c r="AD53" s="153"/>
      <c r="AE53" s="153"/>
      <c r="AF53" s="153"/>
      <c r="AG53" s="153" t="s">
        <v>148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60"/>
      <c r="B54" s="161"/>
      <c r="C54" s="259" t="s">
        <v>209</v>
      </c>
      <c r="D54" s="260"/>
      <c r="E54" s="260"/>
      <c r="F54" s="260"/>
      <c r="G54" s="260"/>
      <c r="H54" s="164"/>
      <c r="I54" s="164"/>
      <c r="J54" s="164"/>
      <c r="K54" s="164"/>
      <c r="L54" s="164"/>
      <c r="M54" s="164"/>
      <c r="N54" s="163"/>
      <c r="O54" s="163"/>
      <c r="P54" s="163"/>
      <c r="Q54" s="163"/>
      <c r="R54" s="164"/>
      <c r="S54" s="164"/>
      <c r="T54" s="164"/>
      <c r="U54" s="164"/>
      <c r="V54" s="164"/>
      <c r="W54" s="164"/>
      <c r="X54" s="164"/>
      <c r="Y54" s="153"/>
      <c r="Z54" s="153"/>
      <c r="AA54" s="153"/>
      <c r="AB54" s="153"/>
      <c r="AC54" s="153"/>
      <c r="AD54" s="153"/>
      <c r="AE54" s="153"/>
      <c r="AF54" s="153"/>
      <c r="AG54" s="153" t="s">
        <v>196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259" t="s">
        <v>210</v>
      </c>
      <c r="D55" s="260"/>
      <c r="E55" s="260"/>
      <c r="F55" s="260"/>
      <c r="G55" s="260"/>
      <c r="H55" s="164"/>
      <c r="I55" s="164"/>
      <c r="J55" s="164"/>
      <c r="K55" s="164"/>
      <c r="L55" s="164"/>
      <c r="M55" s="164"/>
      <c r="N55" s="163"/>
      <c r="O55" s="163"/>
      <c r="P55" s="163"/>
      <c r="Q55" s="163"/>
      <c r="R55" s="164"/>
      <c r="S55" s="164"/>
      <c r="T55" s="164"/>
      <c r="U55" s="164"/>
      <c r="V55" s="164"/>
      <c r="W55" s="164"/>
      <c r="X55" s="164"/>
      <c r="Y55" s="153"/>
      <c r="Z55" s="153"/>
      <c r="AA55" s="153"/>
      <c r="AB55" s="153"/>
      <c r="AC55" s="153"/>
      <c r="AD55" s="153"/>
      <c r="AE55" s="153"/>
      <c r="AF55" s="153"/>
      <c r="AG55" s="153" t="s">
        <v>196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ht="22.5" outlineLevel="1" x14ac:dyDescent="0.2">
      <c r="A56" s="174">
        <v>21</v>
      </c>
      <c r="B56" s="175" t="s">
        <v>211</v>
      </c>
      <c r="C56" s="192" t="s">
        <v>212</v>
      </c>
      <c r="D56" s="176" t="s">
        <v>162</v>
      </c>
      <c r="E56" s="177">
        <v>2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15</v>
      </c>
      <c r="M56" s="179">
        <f>G56*(1+L56/100)</f>
        <v>0</v>
      </c>
      <c r="N56" s="177">
        <v>4.0099999999999997E-3</v>
      </c>
      <c r="O56" s="177">
        <f>ROUND(E56*N56,2)</f>
        <v>0.01</v>
      </c>
      <c r="P56" s="177">
        <v>0</v>
      </c>
      <c r="Q56" s="177">
        <f>ROUND(E56*P56,2)</f>
        <v>0</v>
      </c>
      <c r="R56" s="179" t="s">
        <v>190</v>
      </c>
      <c r="S56" s="179" t="s">
        <v>141</v>
      </c>
      <c r="T56" s="180" t="s">
        <v>141</v>
      </c>
      <c r="U56" s="164">
        <v>0.27889999999999998</v>
      </c>
      <c r="V56" s="164">
        <f>ROUND(E56*U56,2)</f>
        <v>0.56000000000000005</v>
      </c>
      <c r="W56" s="164"/>
      <c r="X56" s="164" t="s">
        <v>142</v>
      </c>
      <c r="Y56" s="153"/>
      <c r="Z56" s="153"/>
      <c r="AA56" s="153"/>
      <c r="AB56" s="153"/>
      <c r="AC56" s="153"/>
      <c r="AD56" s="153"/>
      <c r="AE56" s="153"/>
      <c r="AF56" s="153"/>
      <c r="AG56" s="153" t="s">
        <v>143</v>
      </c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60"/>
      <c r="B57" s="161"/>
      <c r="C57" s="255" t="s">
        <v>208</v>
      </c>
      <c r="D57" s="256"/>
      <c r="E57" s="256"/>
      <c r="F57" s="256"/>
      <c r="G57" s="256"/>
      <c r="H57" s="164"/>
      <c r="I57" s="164"/>
      <c r="J57" s="164"/>
      <c r="K57" s="164"/>
      <c r="L57" s="164"/>
      <c r="M57" s="164"/>
      <c r="N57" s="163"/>
      <c r="O57" s="163"/>
      <c r="P57" s="163"/>
      <c r="Q57" s="163"/>
      <c r="R57" s="164"/>
      <c r="S57" s="164"/>
      <c r="T57" s="164"/>
      <c r="U57" s="164"/>
      <c r="V57" s="164"/>
      <c r="W57" s="164"/>
      <c r="X57" s="164"/>
      <c r="Y57" s="153"/>
      <c r="Z57" s="153"/>
      <c r="AA57" s="153"/>
      <c r="AB57" s="153"/>
      <c r="AC57" s="153"/>
      <c r="AD57" s="153"/>
      <c r="AE57" s="153"/>
      <c r="AF57" s="153"/>
      <c r="AG57" s="153" t="s">
        <v>148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259" t="s">
        <v>209</v>
      </c>
      <c r="D58" s="260"/>
      <c r="E58" s="260"/>
      <c r="F58" s="260"/>
      <c r="G58" s="260"/>
      <c r="H58" s="164"/>
      <c r="I58" s="164"/>
      <c r="J58" s="164"/>
      <c r="K58" s="164"/>
      <c r="L58" s="164"/>
      <c r="M58" s="164"/>
      <c r="N58" s="163"/>
      <c r="O58" s="163"/>
      <c r="P58" s="163"/>
      <c r="Q58" s="163"/>
      <c r="R58" s="164"/>
      <c r="S58" s="164"/>
      <c r="T58" s="164"/>
      <c r="U58" s="164"/>
      <c r="V58" s="164"/>
      <c r="W58" s="164"/>
      <c r="X58" s="164"/>
      <c r="Y58" s="153"/>
      <c r="Z58" s="153"/>
      <c r="AA58" s="153"/>
      <c r="AB58" s="153"/>
      <c r="AC58" s="153"/>
      <c r="AD58" s="153"/>
      <c r="AE58" s="153"/>
      <c r="AF58" s="153"/>
      <c r="AG58" s="153" t="s">
        <v>196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60"/>
      <c r="B59" s="161"/>
      <c r="C59" s="259" t="s">
        <v>210</v>
      </c>
      <c r="D59" s="260"/>
      <c r="E59" s="260"/>
      <c r="F59" s="260"/>
      <c r="G59" s="260"/>
      <c r="H59" s="164"/>
      <c r="I59" s="164"/>
      <c r="J59" s="164"/>
      <c r="K59" s="164"/>
      <c r="L59" s="164"/>
      <c r="M59" s="164"/>
      <c r="N59" s="163"/>
      <c r="O59" s="163"/>
      <c r="P59" s="163"/>
      <c r="Q59" s="163"/>
      <c r="R59" s="164"/>
      <c r="S59" s="164"/>
      <c r="T59" s="164"/>
      <c r="U59" s="164"/>
      <c r="V59" s="164"/>
      <c r="W59" s="164"/>
      <c r="X59" s="164"/>
      <c r="Y59" s="153"/>
      <c r="Z59" s="153"/>
      <c r="AA59" s="153"/>
      <c r="AB59" s="153"/>
      <c r="AC59" s="153"/>
      <c r="AD59" s="153"/>
      <c r="AE59" s="153"/>
      <c r="AF59" s="153"/>
      <c r="AG59" s="153" t="s">
        <v>196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4">
        <v>22</v>
      </c>
      <c r="B60" s="175" t="s">
        <v>213</v>
      </c>
      <c r="C60" s="192" t="s">
        <v>214</v>
      </c>
      <c r="D60" s="176" t="s">
        <v>215</v>
      </c>
      <c r="E60" s="177">
        <v>1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15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 t="s">
        <v>190</v>
      </c>
      <c r="S60" s="179" t="s">
        <v>141</v>
      </c>
      <c r="T60" s="180" t="s">
        <v>141</v>
      </c>
      <c r="U60" s="164">
        <v>0.65566000000000002</v>
      </c>
      <c r="V60" s="164">
        <f>ROUND(E60*U60,2)</f>
        <v>0.66</v>
      </c>
      <c r="W60" s="164"/>
      <c r="X60" s="164" t="s">
        <v>142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143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60">
        <v>23</v>
      </c>
      <c r="B61" s="161" t="s">
        <v>216</v>
      </c>
      <c r="C61" s="193" t="s">
        <v>217</v>
      </c>
      <c r="D61" s="162" t="s">
        <v>0</v>
      </c>
      <c r="E61" s="189"/>
      <c r="F61" s="165"/>
      <c r="G61" s="164">
        <f>ROUND(E61*F61,2)</f>
        <v>0</v>
      </c>
      <c r="H61" s="165"/>
      <c r="I61" s="164">
        <f>ROUND(E61*H61,2)</f>
        <v>0</v>
      </c>
      <c r="J61" s="165"/>
      <c r="K61" s="164">
        <f>ROUND(E61*J61,2)</f>
        <v>0</v>
      </c>
      <c r="L61" s="164">
        <v>15</v>
      </c>
      <c r="M61" s="164">
        <f>G61*(1+L61/100)</f>
        <v>0</v>
      </c>
      <c r="N61" s="163">
        <v>0</v>
      </c>
      <c r="O61" s="163">
        <f>ROUND(E61*N61,2)</f>
        <v>0</v>
      </c>
      <c r="P61" s="163">
        <v>0</v>
      </c>
      <c r="Q61" s="163">
        <f>ROUND(E61*P61,2)</f>
        <v>0</v>
      </c>
      <c r="R61" s="164" t="s">
        <v>190</v>
      </c>
      <c r="S61" s="164" t="s">
        <v>141</v>
      </c>
      <c r="T61" s="164" t="s">
        <v>141</v>
      </c>
      <c r="U61" s="164">
        <v>0</v>
      </c>
      <c r="V61" s="164">
        <f>ROUND(E61*U61,2)</f>
        <v>0</v>
      </c>
      <c r="W61" s="164"/>
      <c r="X61" s="164" t="s">
        <v>185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186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257" t="s">
        <v>218</v>
      </c>
      <c r="D62" s="258"/>
      <c r="E62" s="258"/>
      <c r="F62" s="258"/>
      <c r="G62" s="258"/>
      <c r="H62" s="164"/>
      <c r="I62" s="164"/>
      <c r="J62" s="164"/>
      <c r="K62" s="164"/>
      <c r="L62" s="164"/>
      <c r="M62" s="164"/>
      <c r="N62" s="163"/>
      <c r="O62" s="163"/>
      <c r="P62" s="163"/>
      <c r="Q62" s="163"/>
      <c r="R62" s="164"/>
      <c r="S62" s="164"/>
      <c r="T62" s="164"/>
      <c r="U62" s="164"/>
      <c r="V62" s="164"/>
      <c r="W62" s="164"/>
      <c r="X62" s="164"/>
      <c r="Y62" s="153"/>
      <c r="Z62" s="153"/>
      <c r="AA62" s="153"/>
      <c r="AB62" s="153"/>
      <c r="AC62" s="153"/>
      <c r="AD62" s="153"/>
      <c r="AE62" s="153"/>
      <c r="AF62" s="153"/>
      <c r="AG62" s="153" t="s">
        <v>148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167" t="s">
        <v>135</v>
      </c>
      <c r="B63" s="168" t="s">
        <v>86</v>
      </c>
      <c r="C63" s="190" t="s">
        <v>87</v>
      </c>
      <c r="D63" s="169"/>
      <c r="E63" s="170"/>
      <c r="F63" s="171"/>
      <c r="G63" s="171">
        <f>SUMIF(AG64:AG83,"&lt;&gt;NOR",G64:G83)</f>
        <v>0</v>
      </c>
      <c r="H63" s="171"/>
      <c r="I63" s="171">
        <f>SUM(I64:I83)</f>
        <v>0</v>
      </c>
      <c r="J63" s="171"/>
      <c r="K63" s="171">
        <f>SUM(K64:K83)</f>
        <v>0</v>
      </c>
      <c r="L63" s="171"/>
      <c r="M63" s="171">
        <f>SUM(M64:M83)</f>
        <v>0</v>
      </c>
      <c r="N63" s="170"/>
      <c r="O63" s="170">
        <f>SUM(O64:O83)</f>
        <v>0.05</v>
      </c>
      <c r="P63" s="170"/>
      <c r="Q63" s="170">
        <f>SUM(Q64:Q83)</f>
        <v>7.0000000000000007E-2</v>
      </c>
      <c r="R63" s="171"/>
      <c r="S63" s="171"/>
      <c r="T63" s="172"/>
      <c r="U63" s="166"/>
      <c r="V63" s="166">
        <f>SUM(V64:V83)</f>
        <v>9.27</v>
      </c>
      <c r="W63" s="166"/>
      <c r="X63" s="166"/>
      <c r="AG63" t="s">
        <v>136</v>
      </c>
    </row>
    <row r="64" spans="1:60" outlineLevel="1" x14ac:dyDescent="0.2">
      <c r="A64" s="181">
        <v>24</v>
      </c>
      <c r="B64" s="182" t="s">
        <v>219</v>
      </c>
      <c r="C64" s="191" t="s">
        <v>220</v>
      </c>
      <c r="D64" s="183" t="s">
        <v>215</v>
      </c>
      <c r="E64" s="184">
        <v>1</v>
      </c>
      <c r="F64" s="185"/>
      <c r="G64" s="186">
        <f>ROUND(E64*F64,2)</f>
        <v>0</v>
      </c>
      <c r="H64" s="185"/>
      <c r="I64" s="186">
        <f>ROUND(E64*H64,2)</f>
        <v>0</v>
      </c>
      <c r="J64" s="185"/>
      <c r="K64" s="186">
        <f>ROUND(E64*J64,2)</f>
        <v>0</v>
      </c>
      <c r="L64" s="186">
        <v>15</v>
      </c>
      <c r="M64" s="186">
        <f>G64*(1+L64/100)</f>
        <v>0</v>
      </c>
      <c r="N64" s="184">
        <v>0</v>
      </c>
      <c r="O64" s="184">
        <f>ROUND(E64*N64,2)</f>
        <v>0</v>
      </c>
      <c r="P64" s="184">
        <v>1.933E-2</v>
      </c>
      <c r="Q64" s="184">
        <f>ROUND(E64*P64,2)</f>
        <v>0.02</v>
      </c>
      <c r="R64" s="186" t="s">
        <v>190</v>
      </c>
      <c r="S64" s="186" t="s">
        <v>141</v>
      </c>
      <c r="T64" s="187" t="s">
        <v>141</v>
      </c>
      <c r="U64" s="164">
        <v>0.59</v>
      </c>
      <c r="V64" s="164">
        <f>ROUND(E64*U64,2)</f>
        <v>0.59</v>
      </c>
      <c r="W64" s="164"/>
      <c r="X64" s="164" t="s">
        <v>142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143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81">
        <v>25</v>
      </c>
      <c r="B65" s="182" t="s">
        <v>221</v>
      </c>
      <c r="C65" s="191" t="s">
        <v>222</v>
      </c>
      <c r="D65" s="183" t="s">
        <v>215</v>
      </c>
      <c r="E65" s="184">
        <v>1</v>
      </c>
      <c r="F65" s="185"/>
      <c r="G65" s="186">
        <f>ROUND(E65*F65,2)</f>
        <v>0</v>
      </c>
      <c r="H65" s="185"/>
      <c r="I65" s="186">
        <f>ROUND(E65*H65,2)</f>
        <v>0</v>
      </c>
      <c r="J65" s="185"/>
      <c r="K65" s="186">
        <f>ROUND(E65*J65,2)</f>
        <v>0</v>
      </c>
      <c r="L65" s="186">
        <v>15</v>
      </c>
      <c r="M65" s="186">
        <f>G65*(1+L65/100)</f>
        <v>0</v>
      </c>
      <c r="N65" s="184">
        <v>1.8600000000000001E-3</v>
      </c>
      <c r="O65" s="184">
        <f>ROUND(E65*N65,2)</f>
        <v>0</v>
      </c>
      <c r="P65" s="184">
        <v>0</v>
      </c>
      <c r="Q65" s="184">
        <f>ROUND(E65*P65,2)</f>
        <v>0</v>
      </c>
      <c r="R65" s="186" t="s">
        <v>190</v>
      </c>
      <c r="S65" s="186" t="s">
        <v>141</v>
      </c>
      <c r="T65" s="187" t="s">
        <v>141</v>
      </c>
      <c r="U65" s="164">
        <v>1.3340000000000001</v>
      </c>
      <c r="V65" s="164">
        <f>ROUND(E65*U65,2)</f>
        <v>1.33</v>
      </c>
      <c r="W65" s="164"/>
      <c r="X65" s="164" t="s">
        <v>142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143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81">
        <v>26</v>
      </c>
      <c r="B66" s="182" t="s">
        <v>223</v>
      </c>
      <c r="C66" s="191" t="s">
        <v>224</v>
      </c>
      <c r="D66" s="183" t="s">
        <v>215</v>
      </c>
      <c r="E66" s="184">
        <v>1</v>
      </c>
      <c r="F66" s="185"/>
      <c r="G66" s="186">
        <f>ROUND(E66*F66,2)</f>
        <v>0</v>
      </c>
      <c r="H66" s="185"/>
      <c r="I66" s="186">
        <f>ROUND(E66*H66,2)</f>
        <v>0</v>
      </c>
      <c r="J66" s="185"/>
      <c r="K66" s="186">
        <f>ROUND(E66*J66,2)</f>
        <v>0</v>
      </c>
      <c r="L66" s="186">
        <v>15</v>
      </c>
      <c r="M66" s="186">
        <f>G66*(1+L66/100)</f>
        <v>0</v>
      </c>
      <c r="N66" s="184">
        <v>0</v>
      </c>
      <c r="O66" s="184">
        <f>ROUND(E66*N66,2)</f>
        <v>0</v>
      </c>
      <c r="P66" s="184">
        <v>1.9460000000000002E-2</v>
      </c>
      <c r="Q66" s="184">
        <f>ROUND(E66*P66,2)</f>
        <v>0.02</v>
      </c>
      <c r="R66" s="186" t="s">
        <v>190</v>
      </c>
      <c r="S66" s="186" t="s">
        <v>141</v>
      </c>
      <c r="T66" s="187" t="s">
        <v>141</v>
      </c>
      <c r="U66" s="164">
        <v>0.38200000000000001</v>
      </c>
      <c r="V66" s="164">
        <f>ROUND(E66*U66,2)</f>
        <v>0.38</v>
      </c>
      <c r="W66" s="164"/>
      <c r="X66" s="164" t="s">
        <v>142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143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4">
        <v>27</v>
      </c>
      <c r="B67" s="175" t="s">
        <v>225</v>
      </c>
      <c r="C67" s="192" t="s">
        <v>226</v>
      </c>
      <c r="D67" s="176" t="s">
        <v>215</v>
      </c>
      <c r="E67" s="177">
        <v>1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15</v>
      </c>
      <c r="M67" s="179">
        <f>G67*(1+L67/100)</f>
        <v>0</v>
      </c>
      <c r="N67" s="177">
        <v>1.41E-3</v>
      </c>
      <c r="O67" s="177">
        <f>ROUND(E67*N67,2)</f>
        <v>0</v>
      </c>
      <c r="P67" s="177">
        <v>0</v>
      </c>
      <c r="Q67" s="177">
        <f>ROUND(E67*P67,2)</f>
        <v>0</v>
      </c>
      <c r="R67" s="179" t="s">
        <v>190</v>
      </c>
      <c r="S67" s="179" t="s">
        <v>141</v>
      </c>
      <c r="T67" s="180" t="s">
        <v>141</v>
      </c>
      <c r="U67" s="164">
        <v>1.575</v>
      </c>
      <c r="V67" s="164">
        <f>ROUND(E67*U67,2)</f>
        <v>1.58</v>
      </c>
      <c r="W67" s="164"/>
      <c r="X67" s="164" t="s">
        <v>142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143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253" t="s">
        <v>227</v>
      </c>
      <c r="D68" s="254"/>
      <c r="E68" s="254"/>
      <c r="F68" s="254"/>
      <c r="G68" s="254"/>
      <c r="H68" s="164"/>
      <c r="I68" s="164"/>
      <c r="J68" s="164"/>
      <c r="K68" s="164"/>
      <c r="L68" s="164"/>
      <c r="M68" s="164"/>
      <c r="N68" s="163"/>
      <c r="O68" s="163"/>
      <c r="P68" s="163"/>
      <c r="Q68" s="163"/>
      <c r="R68" s="164"/>
      <c r="S68" s="164"/>
      <c r="T68" s="164"/>
      <c r="U68" s="164"/>
      <c r="V68" s="164"/>
      <c r="W68" s="164"/>
      <c r="X68" s="164"/>
      <c r="Y68" s="153"/>
      <c r="Z68" s="153"/>
      <c r="AA68" s="153"/>
      <c r="AB68" s="153"/>
      <c r="AC68" s="153"/>
      <c r="AD68" s="153"/>
      <c r="AE68" s="153"/>
      <c r="AF68" s="153"/>
      <c r="AG68" s="153" t="s">
        <v>196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81">
        <v>28</v>
      </c>
      <c r="B69" s="182" t="s">
        <v>228</v>
      </c>
      <c r="C69" s="191" t="s">
        <v>229</v>
      </c>
      <c r="D69" s="183" t="s">
        <v>215</v>
      </c>
      <c r="E69" s="184">
        <v>1</v>
      </c>
      <c r="F69" s="185"/>
      <c r="G69" s="186">
        <f t="shared" ref="G69:G83" si="0">ROUND(E69*F69,2)</f>
        <v>0</v>
      </c>
      <c r="H69" s="185"/>
      <c r="I69" s="186">
        <f t="shared" ref="I69:I83" si="1">ROUND(E69*H69,2)</f>
        <v>0</v>
      </c>
      <c r="J69" s="185"/>
      <c r="K69" s="186">
        <f t="shared" ref="K69:K83" si="2">ROUND(E69*J69,2)</f>
        <v>0</v>
      </c>
      <c r="L69" s="186">
        <v>15</v>
      </c>
      <c r="M69" s="186">
        <f t="shared" ref="M69:M83" si="3">G69*(1+L69/100)</f>
        <v>0</v>
      </c>
      <c r="N69" s="184">
        <v>0</v>
      </c>
      <c r="O69" s="184">
        <f t="shared" ref="O69:O83" si="4">ROUND(E69*N69,2)</f>
        <v>0</v>
      </c>
      <c r="P69" s="184">
        <v>3.2899999999999999E-2</v>
      </c>
      <c r="Q69" s="184">
        <f t="shared" ref="Q69:Q83" si="5">ROUND(E69*P69,2)</f>
        <v>0.03</v>
      </c>
      <c r="R69" s="186" t="s">
        <v>190</v>
      </c>
      <c r="S69" s="186" t="s">
        <v>141</v>
      </c>
      <c r="T69" s="187" t="s">
        <v>141</v>
      </c>
      <c r="U69" s="164">
        <v>0.432</v>
      </c>
      <c r="V69" s="164">
        <f t="shared" ref="V69:V83" si="6">ROUND(E69*U69,2)</f>
        <v>0.43</v>
      </c>
      <c r="W69" s="164"/>
      <c r="X69" s="164" t="s">
        <v>142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143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81">
        <v>29</v>
      </c>
      <c r="B70" s="182" t="s">
        <v>230</v>
      </c>
      <c r="C70" s="191" t="s">
        <v>231</v>
      </c>
      <c r="D70" s="183" t="s">
        <v>215</v>
      </c>
      <c r="E70" s="184">
        <v>1</v>
      </c>
      <c r="F70" s="185"/>
      <c r="G70" s="186">
        <f t="shared" si="0"/>
        <v>0</v>
      </c>
      <c r="H70" s="185"/>
      <c r="I70" s="186">
        <f t="shared" si="1"/>
        <v>0</v>
      </c>
      <c r="J70" s="185"/>
      <c r="K70" s="186">
        <f t="shared" si="2"/>
        <v>0</v>
      </c>
      <c r="L70" s="186">
        <v>15</v>
      </c>
      <c r="M70" s="186">
        <f t="shared" si="3"/>
        <v>0</v>
      </c>
      <c r="N70" s="184">
        <v>6.2E-4</v>
      </c>
      <c r="O70" s="184">
        <f t="shared" si="4"/>
        <v>0</v>
      </c>
      <c r="P70" s="184">
        <v>0</v>
      </c>
      <c r="Q70" s="184">
        <f t="shared" si="5"/>
        <v>0</v>
      </c>
      <c r="R70" s="186" t="s">
        <v>190</v>
      </c>
      <c r="S70" s="186" t="s">
        <v>141</v>
      </c>
      <c r="T70" s="187" t="s">
        <v>141</v>
      </c>
      <c r="U70" s="164">
        <v>2.6</v>
      </c>
      <c r="V70" s="164">
        <f t="shared" si="6"/>
        <v>2.6</v>
      </c>
      <c r="W70" s="164"/>
      <c r="X70" s="164" t="s">
        <v>142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143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81">
        <v>30</v>
      </c>
      <c r="B71" s="182" t="s">
        <v>232</v>
      </c>
      <c r="C71" s="191" t="s">
        <v>233</v>
      </c>
      <c r="D71" s="183" t="s">
        <v>215</v>
      </c>
      <c r="E71" s="184">
        <v>2</v>
      </c>
      <c r="F71" s="185"/>
      <c r="G71" s="186">
        <f t="shared" si="0"/>
        <v>0</v>
      </c>
      <c r="H71" s="185"/>
      <c r="I71" s="186">
        <f t="shared" si="1"/>
        <v>0</v>
      </c>
      <c r="J71" s="185"/>
      <c r="K71" s="186">
        <f t="shared" si="2"/>
        <v>0</v>
      </c>
      <c r="L71" s="186">
        <v>15</v>
      </c>
      <c r="M71" s="186">
        <f t="shared" si="3"/>
        <v>0</v>
      </c>
      <c r="N71" s="184">
        <v>0</v>
      </c>
      <c r="O71" s="184">
        <f t="shared" si="4"/>
        <v>0</v>
      </c>
      <c r="P71" s="184">
        <v>1.56E-3</v>
      </c>
      <c r="Q71" s="184">
        <f t="shared" si="5"/>
        <v>0</v>
      </c>
      <c r="R71" s="186" t="s">
        <v>190</v>
      </c>
      <c r="S71" s="186" t="s">
        <v>141</v>
      </c>
      <c r="T71" s="187" t="s">
        <v>141</v>
      </c>
      <c r="U71" s="164">
        <v>0.217</v>
      </c>
      <c r="V71" s="164">
        <f t="shared" si="6"/>
        <v>0.43</v>
      </c>
      <c r="W71" s="164"/>
      <c r="X71" s="164" t="s">
        <v>142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143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81">
        <v>31</v>
      </c>
      <c r="B72" s="182" t="s">
        <v>234</v>
      </c>
      <c r="C72" s="191" t="s">
        <v>235</v>
      </c>
      <c r="D72" s="183" t="s">
        <v>139</v>
      </c>
      <c r="E72" s="184">
        <v>3</v>
      </c>
      <c r="F72" s="185"/>
      <c r="G72" s="186">
        <f t="shared" si="0"/>
        <v>0</v>
      </c>
      <c r="H72" s="185"/>
      <c r="I72" s="186">
        <f t="shared" si="1"/>
        <v>0</v>
      </c>
      <c r="J72" s="185"/>
      <c r="K72" s="186">
        <f t="shared" si="2"/>
        <v>0</v>
      </c>
      <c r="L72" s="186">
        <v>15</v>
      </c>
      <c r="M72" s="186">
        <f t="shared" si="3"/>
        <v>0</v>
      </c>
      <c r="N72" s="184">
        <v>1.2E-4</v>
      </c>
      <c r="O72" s="184">
        <f t="shared" si="4"/>
        <v>0</v>
      </c>
      <c r="P72" s="184">
        <v>0</v>
      </c>
      <c r="Q72" s="184">
        <f t="shared" si="5"/>
        <v>0</v>
      </c>
      <c r="R72" s="186" t="s">
        <v>190</v>
      </c>
      <c r="S72" s="186" t="s">
        <v>141</v>
      </c>
      <c r="T72" s="187" t="s">
        <v>141</v>
      </c>
      <c r="U72" s="164">
        <v>0.47599999999999998</v>
      </c>
      <c r="V72" s="164">
        <f t="shared" si="6"/>
        <v>1.43</v>
      </c>
      <c r="W72" s="164"/>
      <c r="X72" s="164" t="s">
        <v>142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143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81">
        <v>32</v>
      </c>
      <c r="B73" s="182" t="s">
        <v>236</v>
      </c>
      <c r="C73" s="191" t="s">
        <v>237</v>
      </c>
      <c r="D73" s="183" t="s">
        <v>139</v>
      </c>
      <c r="E73" s="184">
        <v>1</v>
      </c>
      <c r="F73" s="185"/>
      <c r="G73" s="186">
        <f t="shared" si="0"/>
        <v>0</v>
      </c>
      <c r="H73" s="185"/>
      <c r="I73" s="186">
        <f t="shared" si="1"/>
        <v>0</v>
      </c>
      <c r="J73" s="185"/>
      <c r="K73" s="186">
        <f t="shared" si="2"/>
        <v>0</v>
      </c>
      <c r="L73" s="186">
        <v>15</v>
      </c>
      <c r="M73" s="186">
        <f t="shared" si="3"/>
        <v>0</v>
      </c>
      <c r="N73" s="184">
        <v>1E-4</v>
      </c>
      <c r="O73" s="184">
        <f t="shared" si="4"/>
        <v>0</v>
      </c>
      <c r="P73" s="184">
        <v>0</v>
      </c>
      <c r="Q73" s="184">
        <f t="shared" si="5"/>
        <v>0</v>
      </c>
      <c r="R73" s="186" t="s">
        <v>190</v>
      </c>
      <c r="S73" s="186" t="s">
        <v>141</v>
      </c>
      <c r="T73" s="187" t="s">
        <v>141</v>
      </c>
      <c r="U73" s="164">
        <v>0.246</v>
      </c>
      <c r="V73" s="164">
        <f t="shared" si="6"/>
        <v>0.25</v>
      </c>
      <c r="W73" s="164"/>
      <c r="X73" s="164" t="s">
        <v>142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143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81">
        <v>33</v>
      </c>
      <c r="B74" s="182" t="s">
        <v>238</v>
      </c>
      <c r="C74" s="191" t="s">
        <v>239</v>
      </c>
      <c r="D74" s="183" t="s">
        <v>139</v>
      </c>
      <c r="E74" s="184">
        <v>1</v>
      </c>
      <c r="F74" s="185"/>
      <c r="G74" s="186">
        <f t="shared" si="0"/>
        <v>0</v>
      </c>
      <c r="H74" s="185"/>
      <c r="I74" s="186">
        <f t="shared" si="1"/>
        <v>0</v>
      </c>
      <c r="J74" s="185"/>
      <c r="K74" s="186">
        <f t="shared" si="2"/>
        <v>0</v>
      </c>
      <c r="L74" s="186">
        <v>15</v>
      </c>
      <c r="M74" s="186">
        <f t="shared" si="3"/>
        <v>0</v>
      </c>
      <c r="N74" s="184">
        <v>1.4999999999999999E-4</v>
      </c>
      <c r="O74" s="184">
        <f t="shared" si="4"/>
        <v>0</v>
      </c>
      <c r="P74" s="184">
        <v>0</v>
      </c>
      <c r="Q74" s="184">
        <f t="shared" si="5"/>
        <v>0</v>
      </c>
      <c r="R74" s="186" t="s">
        <v>190</v>
      </c>
      <c r="S74" s="186" t="s">
        <v>141</v>
      </c>
      <c r="T74" s="187" t="s">
        <v>141</v>
      </c>
      <c r="U74" s="164">
        <v>0.25</v>
      </c>
      <c r="V74" s="164">
        <f t="shared" si="6"/>
        <v>0.25</v>
      </c>
      <c r="W74" s="164"/>
      <c r="X74" s="164" t="s">
        <v>142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143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ht="22.5" outlineLevel="1" x14ac:dyDescent="0.2">
      <c r="A75" s="181">
        <v>34</v>
      </c>
      <c r="B75" s="182" t="s">
        <v>240</v>
      </c>
      <c r="C75" s="191" t="s">
        <v>241</v>
      </c>
      <c r="D75" s="183" t="s">
        <v>139</v>
      </c>
      <c r="E75" s="184">
        <v>5</v>
      </c>
      <c r="F75" s="185"/>
      <c r="G75" s="186">
        <f t="shared" si="0"/>
        <v>0</v>
      </c>
      <c r="H75" s="185"/>
      <c r="I75" s="186">
        <f t="shared" si="1"/>
        <v>0</v>
      </c>
      <c r="J75" s="185"/>
      <c r="K75" s="186">
        <f t="shared" si="2"/>
        <v>0</v>
      </c>
      <c r="L75" s="186">
        <v>15</v>
      </c>
      <c r="M75" s="186">
        <f t="shared" si="3"/>
        <v>0</v>
      </c>
      <c r="N75" s="184">
        <v>2.0000000000000001E-4</v>
      </c>
      <c r="O75" s="184">
        <f t="shared" si="4"/>
        <v>0</v>
      </c>
      <c r="P75" s="184">
        <v>0</v>
      </c>
      <c r="Q75" s="184">
        <f t="shared" si="5"/>
        <v>0</v>
      </c>
      <c r="R75" s="186" t="s">
        <v>242</v>
      </c>
      <c r="S75" s="186" t="s">
        <v>141</v>
      </c>
      <c r="T75" s="187" t="s">
        <v>141</v>
      </c>
      <c r="U75" s="164">
        <v>0</v>
      </c>
      <c r="V75" s="164">
        <f t="shared" si="6"/>
        <v>0</v>
      </c>
      <c r="W75" s="164"/>
      <c r="X75" s="164" t="s">
        <v>243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244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81">
        <v>35</v>
      </c>
      <c r="B76" s="182" t="s">
        <v>245</v>
      </c>
      <c r="C76" s="191" t="s">
        <v>246</v>
      </c>
      <c r="D76" s="183" t="s">
        <v>139</v>
      </c>
      <c r="E76" s="184">
        <v>1</v>
      </c>
      <c r="F76" s="185"/>
      <c r="G76" s="186">
        <f t="shared" si="0"/>
        <v>0</v>
      </c>
      <c r="H76" s="185"/>
      <c r="I76" s="186">
        <f t="shared" si="1"/>
        <v>0</v>
      </c>
      <c r="J76" s="185"/>
      <c r="K76" s="186">
        <f t="shared" si="2"/>
        <v>0</v>
      </c>
      <c r="L76" s="186">
        <v>15</v>
      </c>
      <c r="M76" s="186">
        <f t="shared" si="3"/>
        <v>0</v>
      </c>
      <c r="N76" s="184">
        <v>0</v>
      </c>
      <c r="O76" s="184">
        <f t="shared" si="4"/>
        <v>0</v>
      </c>
      <c r="P76" s="184">
        <v>0</v>
      </c>
      <c r="Q76" s="184">
        <f t="shared" si="5"/>
        <v>0</v>
      </c>
      <c r="R76" s="186" t="s">
        <v>242</v>
      </c>
      <c r="S76" s="186" t="s">
        <v>247</v>
      </c>
      <c r="T76" s="187" t="s">
        <v>248</v>
      </c>
      <c r="U76" s="164">
        <v>0</v>
      </c>
      <c r="V76" s="164">
        <f t="shared" si="6"/>
        <v>0</v>
      </c>
      <c r="W76" s="164"/>
      <c r="X76" s="164" t="s">
        <v>243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244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ht="22.5" outlineLevel="1" x14ac:dyDescent="0.2">
      <c r="A77" s="181">
        <v>36</v>
      </c>
      <c r="B77" s="182" t="s">
        <v>249</v>
      </c>
      <c r="C77" s="191" t="s">
        <v>250</v>
      </c>
      <c r="D77" s="183" t="s">
        <v>139</v>
      </c>
      <c r="E77" s="184">
        <v>1</v>
      </c>
      <c r="F77" s="185"/>
      <c r="G77" s="186">
        <f t="shared" si="0"/>
        <v>0</v>
      </c>
      <c r="H77" s="185"/>
      <c r="I77" s="186">
        <f t="shared" si="1"/>
        <v>0</v>
      </c>
      <c r="J77" s="185"/>
      <c r="K77" s="186">
        <f t="shared" si="2"/>
        <v>0</v>
      </c>
      <c r="L77" s="186">
        <v>15</v>
      </c>
      <c r="M77" s="186">
        <f t="shared" si="3"/>
        <v>0</v>
      </c>
      <c r="N77" s="184">
        <v>0</v>
      </c>
      <c r="O77" s="184">
        <f t="shared" si="4"/>
        <v>0</v>
      </c>
      <c r="P77" s="184">
        <v>0</v>
      </c>
      <c r="Q77" s="184">
        <f t="shared" si="5"/>
        <v>0</v>
      </c>
      <c r="R77" s="186" t="s">
        <v>242</v>
      </c>
      <c r="S77" s="186" t="s">
        <v>141</v>
      </c>
      <c r="T77" s="187" t="s">
        <v>141</v>
      </c>
      <c r="U77" s="164">
        <v>0</v>
      </c>
      <c r="V77" s="164">
        <f t="shared" si="6"/>
        <v>0</v>
      </c>
      <c r="W77" s="164"/>
      <c r="X77" s="164" t="s">
        <v>243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244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ht="22.5" outlineLevel="1" x14ac:dyDescent="0.2">
      <c r="A78" s="181">
        <v>37</v>
      </c>
      <c r="B78" s="182" t="s">
        <v>251</v>
      </c>
      <c r="C78" s="191" t="s">
        <v>252</v>
      </c>
      <c r="D78" s="183" t="s">
        <v>139</v>
      </c>
      <c r="E78" s="184">
        <v>1</v>
      </c>
      <c r="F78" s="185"/>
      <c r="G78" s="186">
        <f t="shared" si="0"/>
        <v>0</v>
      </c>
      <c r="H78" s="185"/>
      <c r="I78" s="186">
        <f t="shared" si="1"/>
        <v>0</v>
      </c>
      <c r="J78" s="185"/>
      <c r="K78" s="186">
        <f t="shared" si="2"/>
        <v>0</v>
      </c>
      <c r="L78" s="186">
        <v>15</v>
      </c>
      <c r="M78" s="186">
        <f t="shared" si="3"/>
        <v>0</v>
      </c>
      <c r="N78" s="184">
        <v>1.4E-3</v>
      </c>
      <c r="O78" s="184">
        <f t="shared" si="4"/>
        <v>0</v>
      </c>
      <c r="P78" s="184">
        <v>0</v>
      </c>
      <c r="Q78" s="184">
        <f t="shared" si="5"/>
        <v>0</v>
      </c>
      <c r="R78" s="186" t="s">
        <v>242</v>
      </c>
      <c r="S78" s="186" t="s">
        <v>253</v>
      </c>
      <c r="T78" s="187" t="s">
        <v>248</v>
      </c>
      <c r="U78" s="164">
        <v>0</v>
      </c>
      <c r="V78" s="164">
        <f t="shared" si="6"/>
        <v>0</v>
      </c>
      <c r="W78" s="164"/>
      <c r="X78" s="164" t="s">
        <v>243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244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81">
        <v>38</v>
      </c>
      <c r="B79" s="182" t="s">
        <v>254</v>
      </c>
      <c r="C79" s="191" t="s">
        <v>255</v>
      </c>
      <c r="D79" s="183" t="s">
        <v>139</v>
      </c>
      <c r="E79" s="184">
        <v>1</v>
      </c>
      <c r="F79" s="185"/>
      <c r="G79" s="186">
        <f t="shared" si="0"/>
        <v>0</v>
      </c>
      <c r="H79" s="185"/>
      <c r="I79" s="186">
        <f t="shared" si="1"/>
        <v>0</v>
      </c>
      <c r="J79" s="185"/>
      <c r="K79" s="186">
        <f t="shared" si="2"/>
        <v>0</v>
      </c>
      <c r="L79" s="186">
        <v>15</v>
      </c>
      <c r="M79" s="186">
        <f t="shared" si="3"/>
        <v>0</v>
      </c>
      <c r="N79" s="184">
        <v>3.1E-4</v>
      </c>
      <c r="O79" s="184">
        <f t="shared" si="4"/>
        <v>0</v>
      </c>
      <c r="P79" s="184">
        <v>0</v>
      </c>
      <c r="Q79" s="184">
        <f t="shared" si="5"/>
        <v>0</v>
      </c>
      <c r="R79" s="186" t="s">
        <v>242</v>
      </c>
      <c r="S79" s="186" t="s">
        <v>141</v>
      </c>
      <c r="T79" s="187" t="s">
        <v>141</v>
      </c>
      <c r="U79" s="164">
        <v>0</v>
      </c>
      <c r="V79" s="164">
        <f t="shared" si="6"/>
        <v>0</v>
      </c>
      <c r="W79" s="164"/>
      <c r="X79" s="164" t="s">
        <v>243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244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81">
        <v>39</v>
      </c>
      <c r="B80" s="182" t="s">
        <v>256</v>
      </c>
      <c r="C80" s="191" t="s">
        <v>257</v>
      </c>
      <c r="D80" s="183" t="s">
        <v>139</v>
      </c>
      <c r="E80" s="184">
        <v>1</v>
      </c>
      <c r="F80" s="185"/>
      <c r="G80" s="186">
        <f t="shared" si="0"/>
        <v>0</v>
      </c>
      <c r="H80" s="185"/>
      <c r="I80" s="186">
        <f t="shared" si="1"/>
        <v>0</v>
      </c>
      <c r="J80" s="185"/>
      <c r="K80" s="186">
        <f t="shared" si="2"/>
        <v>0</v>
      </c>
      <c r="L80" s="186">
        <v>15</v>
      </c>
      <c r="M80" s="186">
        <f t="shared" si="3"/>
        <v>0</v>
      </c>
      <c r="N80" s="184">
        <v>4.4999999999999999E-4</v>
      </c>
      <c r="O80" s="184">
        <f t="shared" si="4"/>
        <v>0</v>
      </c>
      <c r="P80" s="184">
        <v>0</v>
      </c>
      <c r="Q80" s="184">
        <f t="shared" si="5"/>
        <v>0</v>
      </c>
      <c r="R80" s="186" t="s">
        <v>242</v>
      </c>
      <c r="S80" s="186" t="s">
        <v>141</v>
      </c>
      <c r="T80" s="187" t="s">
        <v>141</v>
      </c>
      <c r="U80" s="164">
        <v>0</v>
      </c>
      <c r="V80" s="164">
        <f t="shared" si="6"/>
        <v>0</v>
      </c>
      <c r="W80" s="164"/>
      <c r="X80" s="164" t="s">
        <v>243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244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22.5" outlineLevel="1" x14ac:dyDescent="0.2">
      <c r="A81" s="181">
        <v>40</v>
      </c>
      <c r="B81" s="182" t="s">
        <v>258</v>
      </c>
      <c r="C81" s="191" t="s">
        <v>259</v>
      </c>
      <c r="D81" s="183" t="s">
        <v>139</v>
      </c>
      <c r="E81" s="184">
        <v>1</v>
      </c>
      <c r="F81" s="185"/>
      <c r="G81" s="186">
        <f t="shared" si="0"/>
        <v>0</v>
      </c>
      <c r="H81" s="185"/>
      <c r="I81" s="186">
        <f t="shared" si="1"/>
        <v>0</v>
      </c>
      <c r="J81" s="185"/>
      <c r="K81" s="186">
        <f t="shared" si="2"/>
        <v>0</v>
      </c>
      <c r="L81" s="186">
        <v>15</v>
      </c>
      <c r="M81" s="186">
        <f t="shared" si="3"/>
        <v>0</v>
      </c>
      <c r="N81" s="184">
        <v>1.2999999999999999E-2</v>
      </c>
      <c r="O81" s="184">
        <f t="shared" si="4"/>
        <v>0.01</v>
      </c>
      <c r="P81" s="184">
        <v>0</v>
      </c>
      <c r="Q81" s="184">
        <f t="shared" si="5"/>
        <v>0</v>
      </c>
      <c r="R81" s="186" t="s">
        <v>242</v>
      </c>
      <c r="S81" s="186" t="s">
        <v>141</v>
      </c>
      <c r="T81" s="187" t="s">
        <v>141</v>
      </c>
      <c r="U81" s="164">
        <v>0</v>
      </c>
      <c r="V81" s="164">
        <f t="shared" si="6"/>
        <v>0</v>
      </c>
      <c r="W81" s="164"/>
      <c r="X81" s="164" t="s">
        <v>243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244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81">
        <v>41</v>
      </c>
      <c r="B82" s="182" t="s">
        <v>260</v>
      </c>
      <c r="C82" s="191" t="s">
        <v>261</v>
      </c>
      <c r="D82" s="183" t="s">
        <v>139</v>
      </c>
      <c r="E82" s="184">
        <v>1</v>
      </c>
      <c r="F82" s="185"/>
      <c r="G82" s="186">
        <f t="shared" si="0"/>
        <v>0</v>
      </c>
      <c r="H82" s="185"/>
      <c r="I82" s="186">
        <f t="shared" si="1"/>
        <v>0</v>
      </c>
      <c r="J82" s="185"/>
      <c r="K82" s="186">
        <f t="shared" si="2"/>
        <v>0</v>
      </c>
      <c r="L82" s="186">
        <v>15</v>
      </c>
      <c r="M82" s="186">
        <f t="shared" si="3"/>
        <v>0</v>
      </c>
      <c r="N82" s="184">
        <v>1.2999999999999999E-2</v>
      </c>
      <c r="O82" s="184">
        <f t="shared" si="4"/>
        <v>0.01</v>
      </c>
      <c r="P82" s="184">
        <v>0</v>
      </c>
      <c r="Q82" s="184">
        <f t="shared" si="5"/>
        <v>0</v>
      </c>
      <c r="R82" s="186" t="s">
        <v>242</v>
      </c>
      <c r="S82" s="186" t="s">
        <v>262</v>
      </c>
      <c r="T82" s="187" t="s">
        <v>248</v>
      </c>
      <c r="U82" s="164">
        <v>0</v>
      </c>
      <c r="V82" s="164">
        <f t="shared" si="6"/>
        <v>0</v>
      </c>
      <c r="W82" s="164"/>
      <c r="X82" s="164" t="s">
        <v>243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244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ht="33.75" outlineLevel="1" x14ac:dyDescent="0.2">
      <c r="A83" s="181">
        <v>42</v>
      </c>
      <c r="B83" s="182" t="s">
        <v>263</v>
      </c>
      <c r="C83" s="191" t="s">
        <v>264</v>
      </c>
      <c r="D83" s="183" t="s">
        <v>139</v>
      </c>
      <c r="E83" s="184">
        <v>1</v>
      </c>
      <c r="F83" s="185"/>
      <c r="G83" s="186">
        <f t="shared" si="0"/>
        <v>0</v>
      </c>
      <c r="H83" s="185"/>
      <c r="I83" s="186">
        <f t="shared" si="1"/>
        <v>0</v>
      </c>
      <c r="J83" s="185"/>
      <c r="K83" s="186">
        <f t="shared" si="2"/>
        <v>0</v>
      </c>
      <c r="L83" s="186">
        <v>15</v>
      </c>
      <c r="M83" s="186">
        <f t="shared" si="3"/>
        <v>0</v>
      </c>
      <c r="N83" s="184">
        <v>2.5000000000000001E-2</v>
      </c>
      <c r="O83" s="184">
        <f t="shared" si="4"/>
        <v>0.03</v>
      </c>
      <c r="P83" s="184">
        <v>0</v>
      </c>
      <c r="Q83" s="184">
        <f t="shared" si="5"/>
        <v>0</v>
      </c>
      <c r="R83" s="186" t="s">
        <v>242</v>
      </c>
      <c r="S83" s="186" t="s">
        <v>141</v>
      </c>
      <c r="T83" s="187" t="s">
        <v>141</v>
      </c>
      <c r="U83" s="164">
        <v>0</v>
      </c>
      <c r="V83" s="164">
        <f t="shared" si="6"/>
        <v>0</v>
      </c>
      <c r="W83" s="164"/>
      <c r="X83" s="164" t="s">
        <v>243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244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x14ac:dyDescent="0.2">
      <c r="A84" s="167" t="s">
        <v>135</v>
      </c>
      <c r="B84" s="168" t="s">
        <v>88</v>
      </c>
      <c r="C84" s="190" t="s">
        <v>89</v>
      </c>
      <c r="D84" s="169"/>
      <c r="E84" s="170"/>
      <c r="F84" s="171"/>
      <c r="G84" s="171">
        <f>SUMIF(AG85:AG99,"&lt;&gt;NOR",G85:G99)</f>
        <v>0</v>
      </c>
      <c r="H84" s="171"/>
      <c r="I84" s="171">
        <f>SUM(I85:I99)</f>
        <v>0</v>
      </c>
      <c r="J84" s="171"/>
      <c r="K84" s="171">
        <f>SUM(K85:K99)</f>
        <v>0</v>
      </c>
      <c r="L84" s="171"/>
      <c r="M84" s="171">
        <f>SUM(M85:M99)</f>
        <v>0</v>
      </c>
      <c r="N84" s="170"/>
      <c r="O84" s="170">
        <f>SUM(O85:O99)</f>
        <v>0.22999999999999998</v>
      </c>
      <c r="P84" s="170"/>
      <c r="Q84" s="170">
        <f>SUM(Q85:Q99)</f>
        <v>0.66</v>
      </c>
      <c r="R84" s="171"/>
      <c r="S84" s="171"/>
      <c r="T84" s="172"/>
      <c r="U84" s="166"/>
      <c r="V84" s="166">
        <f>SUM(V85:V99)</f>
        <v>9.33</v>
      </c>
      <c r="W84" s="166"/>
      <c r="X84" s="166"/>
      <c r="AG84" t="s">
        <v>136</v>
      </c>
    </row>
    <row r="85" spans="1:60" ht="56.25" outlineLevel="1" x14ac:dyDescent="0.2">
      <c r="A85" s="181">
        <v>43</v>
      </c>
      <c r="B85" s="182" t="s">
        <v>265</v>
      </c>
      <c r="C85" s="191" t="s">
        <v>266</v>
      </c>
      <c r="D85" s="183" t="s">
        <v>139</v>
      </c>
      <c r="E85" s="184">
        <v>1</v>
      </c>
      <c r="F85" s="185"/>
      <c r="G85" s="186">
        <f t="shared" ref="G85:G98" si="7">ROUND(E85*F85,2)</f>
        <v>0</v>
      </c>
      <c r="H85" s="185"/>
      <c r="I85" s="186">
        <f t="shared" ref="I85:I98" si="8">ROUND(E85*H85,2)</f>
        <v>0</v>
      </c>
      <c r="J85" s="185"/>
      <c r="K85" s="186">
        <f t="shared" ref="K85:K98" si="9">ROUND(E85*J85,2)</f>
        <v>0</v>
      </c>
      <c r="L85" s="186">
        <v>15</v>
      </c>
      <c r="M85" s="186">
        <f t="shared" ref="M85:M98" si="10">G85*(1+L85/100)</f>
        <v>0</v>
      </c>
      <c r="N85" s="184">
        <v>3.0269999999999998E-2</v>
      </c>
      <c r="O85" s="184">
        <f t="shared" ref="O85:O98" si="11">ROUND(E85*N85,2)</f>
        <v>0.03</v>
      </c>
      <c r="P85" s="184">
        <v>0</v>
      </c>
      <c r="Q85" s="184">
        <f t="shared" ref="Q85:Q98" si="12">ROUND(E85*P85,2)</f>
        <v>0</v>
      </c>
      <c r="R85" s="186" t="s">
        <v>140</v>
      </c>
      <c r="S85" s="186" t="s">
        <v>141</v>
      </c>
      <c r="T85" s="187" t="s">
        <v>141</v>
      </c>
      <c r="U85" s="164">
        <v>1.86</v>
      </c>
      <c r="V85" s="164">
        <f t="shared" ref="V85:V98" si="13">ROUND(E85*U85,2)</f>
        <v>1.86</v>
      </c>
      <c r="W85" s="164"/>
      <c r="X85" s="164" t="s">
        <v>142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143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81">
        <v>44</v>
      </c>
      <c r="B86" s="182" t="s">
        <v>267</v>
      </c>
      <c r="C86" s="191" t="s">
        <v>268</v>
      </c>
      <c r="D86" s="183" t="s">
        <v>139</v>
      </c>
      <c r="E86" s="184">
        <v>1</v>
      </c>
      <c r="F86" s="185"/>
      <c r="G86" s="186">
        <f t="shared" si="7"/>
        <v>0</v>
      </c>
      <c r="H86" s="185"/>
      <c r="I86" s="186">
        <f t="shared" si="8"/>
        <v>0</v>
      </c>
      <c r="J86" s="185"/>
      <c r="K86" s="186">
        <f t="shared" si="9"/>
        <v>0</v>
      </c>
      <c r="L86" s="186">
        <v>15</v>
      </c>
      <c r="M86" s="186">
        <f t="shared" si="10"/>
        <v>0</v>
      </c>
      <c r="N86" s="184">
        <v>0</v>
      </c>
      <c r="O86" s="184">
        <f t="shared" si="11"/>
        <v>0</v>
      </c>
      <c r="P86" s="184">
        <v>0</v>
      </c>
      <c r="Q86" s="184">
        <f t="shared" si="12"/>
        <v>0</v>
      </c>
      <c r="R86" s="186" t="s">
        <v>269</v>
      </c>
      <c r="S86" s="186" t="s">
        <v>141</v>
      </c>
      <c r="T86" s="187" t="s">
        <v>141</v>
      </c>
      <c r="U86" s="164">
        <v>4.0670000000000002</v>
      </c>
      <c r="V86" s="164">
        <f t="shared" si="13"/>
        <v>4.07</v>
      </c>
      <c r="W86" s="164"/>
      <c r="X86" s="164" t="s">
        <v>142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143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81">
        <v>45</v>
      </c>
      <c r="B87" s="182" t="s">
        <v>270</v>
      </c>
      <c r="C87" s="191" t="s">
        <v>271</v>
      </c>
      <c r="D87" s="183" t="s">
        <v>139</v>
      </c>
      <c r="E87" s="184">
        <v>1</v>
      </c>
      <c r="F87" s="185"/>
      <c r="G87" s="186">
        <f t="shared" si="7"/>
        <v>0</v>
      </c>
      <c r="H87" s="185"/>
      <c r="I87" s="186">
        <f t="shared" si="8"/>
        <v>0</v>
      </c>
      <c r="J87" s="185"/>
      <c r="K87" s="186">
        <f t="shared" si="9"/>
        <v>0</v>
      </c>
      <c r="L87" s="186">
        <v>15</v>
      </c>
      <c r="M87" s="186">
        <f t="shared" si="10"/>
        <v>0</v>
      </c>
      <c r="N87" s="184">
        <v>0</v>
      </c>
      <c r="O87" s="184">
        <f t="shared" si="11"/>
        <v>0</v>
      </c>
      <c r="P87" s="184">
        <v>0.17399999999999999</v>
      </c>
      <c r="Q87" s="184">
        <f t="shared" si="12"/>
        <v>0.17</v>
      </c>
      <c r="R87" s="186" t="s">
        <v>269</v>
      </c>
      <c r="S87" s="186" t="s">
        <v>141</v>
      </c>
      <c r="T87" s="187" t="s">
        <v>141</v>
      </c>
      <c r="U87" s="164">
        <v>0.95</v>
      </c>
      <c r="V87" s="164">
        <f t="shared" si="13"/>
        <v>0.95</v>
      </c>
      <c r="W87" s="164"/>
      <c r="X87" s="164" t="s">
        <v>142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143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81">
        <v>46</v>
      </c>
      <c r="B88" s="182" t="s">
        <v>272</v>
      </c>
      <c r="C88" s="191" t="s">
        <v>273</v>
      </c>
      <c r="D88" s="183" t="s">
        <v>139</v>
      </c>
      <c r="E88" s="184">
        <v>1</v>
      </c>
      <c r="F88" s="185"/>
      <c r="G88" s="186">
        <f t="shared" si="7"/>
        <v>0</v>
      </c>
      <c r="H88" s="185"/>
      <c r="I88" s="186">
        <f t="shared" si="8"/>
        <v>0</v>
      </c>
      <c r="J88" s="185"/>
      <c r="K88" s="186">
        <f t="shared" si="9"/>
        <v>0</v>
      </c>
      <c r="L88" s="186">
        <v>15</v>
      </c>
      <c r="M88" s="186">
        <f t="shared" si="10"/>
        <v>0</v>
      </c>
      <c r="N88" s="184">
        <v>0</v>
      </c>
      <c r="O88" s="184">
        <f t="shared" si="11"/>
        <v>0</v>
      </c>
      <c r="P88" s="184">
        <v>0.1104</v>
      </c>
      <c r="Q88" s="184">
        <f t="shared" si="12"/>
        <v>0.11</v>
      </c>
      <c r="R88" s="186" t="s">
        <v>269</v>
      </c>
      <c r="S88" s="186" t="s">
        <v>141</v>
      </c>
      <c r="T88" s="187" t="s">
        <v>141</v>
      </c>
      <c r="U88" s="164">
        <v>0.46</v>
      </c>
      <c r="V88" s="164">
        <f t="shared" si="13"/>
        <v>0.46</v>
      </c>
      <c r="W88" s="164"/>
      <c r="X88" s="164" t="s">
        <v>142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143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81">
        <v>47</v>
      </c>
      <c r="B89" s="182" t="s">
        <v>274</v>
      </c>
      <c r="C89" s="191" t="s">
        <v>275</v>
      </c>
      <c r="D89" s="183" t="s">
        <v>146</v>
      </c>
      <c r="E89" s="184">
        <v>17.4635</v>
      </c>
      <c r="F89" s="185"/>
      <c r="G89" s="186">
        <f t="shared" si="7"/>
        <v>0</v>
      </c>
      <c r="H89" s="185"/>
      <c r="I89" s="186">
        <f t="shared" si="8"/>
        <v>0</v>
      </c>
      <c r="J89" s="185"/>
      <c r="K89" s="186">
        <f t="shared" si="9"/>
        <v>0</v>
      </c>
      <c r="L89" s="186">
        <v>15</v>
      </c>
      <c r="M89" s="186">
        <f t="shared" si="10"/>
        <v>0</v>
      </c>
      <c r="N89" s="184">
        <v>1.6000000000000001E-4</v>
      </c>
      <c r="O89" s="184">
        <f t="shared" si="11"/>
        <v>0</v>
      </c>
      <c r="P89" s="184">
        <v>2.1999999999999999E-2</v>
      </c>
      <c r="Q89" s="184">
        <f t="shared" si="12"/>
        <v>0.38</v>
      </c>
      <c r="R89" s="186"/>
      <c r="S89" s="186" t="s">
        <v>276</v>
      </c>
      <c r="T89" s="187" t="s">
        <v>248</v>
      </c>
      <c r="U89" s="164">
        <v>0.114</v>
      </c>
      <c r="V89" s="164">
        <f t="shared" si="13"/>
        <v>1.99</v>
      </c>
      <c r="W89" s="164"/>
      <c r="X89" s="164" t="s">
        <v>142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143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ht="22.5" outlineLevel="1" x14ac:dyDescent="0.2">
      <c r="A90" s="181">
        <v>48</v>
      </c>
      <c r="B90" s="182" t="s">
        <v>277</v>
      </c>
      <c r="C90" s="191" t="s">
        <v>278</v>
      </c>
      <c r="D90" s="183" t="s">
        <v>139</v>
      </c>
      <c r="E90" s="184">
        <v>1</v>
      </c>
      <c r="F90" s="185"/>
      <c r="G90" s="186">
        <f t="shared" si="7"/>
        <v>0</v>
      </c>
      <c r="H90" s="185"/>
      <c r="I90" s="186">
        <f t="shared" si="8"/>
        <v>0</v>
      </c>
      <c r="J90" s="185"/>
      <c r="K90" s="186">
        <f t="shared" si="9"/>
        <v>0</v>
      </c>
      <c r="L90" s="186">
        <v>15</v>
      </c>
      <c r="M90" s="186">
        <f t="shared" si="10"/>
        <v>0</v>
      </c>
      <c r="N90" s="184">
        <v>7.5000000000000002E-4</v>
      </c>
      <c r="O90" s="184">
        <f t="shared" si="11"/>
        <v>0</v>
      </c>
      <c r="P90" s="184">
        <v>0</v>
      </c>
      <c r="Q90" s="184">
        <f t="shared" si="12"/>
        <v>0</v>
      </c>
      <c r="R90" s="186" t="s">
        <v>242</v>
      </c>
      <c r="S90" s="186" t="s">
        <v>141</v>
      </c>
      <c r="T90" s="187" t="s">
        <v>141</v>
      </c>
      <c r="U90" s="164">
        <v>0</v>
      </c>
      <c r="V90" s="164">
        <f t="shared" si="13"/>
        <v>0</v>
      </c>
      <c r="W90" s="164"/>
      <c r="X90" s="164" t="s">
        <v>243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244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ht="22.5" outlineLevel="1" x14ac:dyDescent="0.2">
      <c r="A91" s="181">
        <v>49</v>
      </c>
      <c r="B91" s="182" t="s">
        <v>279</v>
      </c>
      <c r="C91" s="191" t="s">
        <v>280</v>
      </c>
      <c r="D91" s="183" t="s">
        <v>139</v>
      </c>
      <c r="E91" s="184">
        <v>1</v>
      </c>
      <c r="F91" s="185"/>
      <c r="G91" s="186">
        <f t="shared" si="7"/>
        <v>0</v>
      </c>
      <c r="H91" s="185"/>
      <c r="I91" s="186">
        <f t="shared" si="8"/>
        <v>0</v>
      </c>
      <c r="J91" s="185"/>
      <c r="K91" s="186">
        <f t="shared" si="9"/>
        <v>0</v>
      </c>
      <c r="L91" s="186">
        <v>15</v>
      </c>
      <c r="M91" s="186">
        <f t="shared" si="10"/>
        <v>0</v>
      </c>
      <c r="N91" s="184">
        <v>8.0000000000000004E-4</v>
      </c>
      <c r="O91" s="184">
        <f t="shared" si="11"/>
        <v>0</v>
      </c>
      <c r="P91" s="184">
        <v>0</v>
      </c>
      <c r="Q91" s="184">
        <f t="shared" si="12"/>
        <v>0</v>
      </c>
      <c r="R91" s="186" t="s">
        <v>242</v>
      </c>
      <c r="S91" s="186" t="s">
        <v>262</v>
      </c>
      <c r="T91" s="187" t="s">
        <v>248</v>
      </c>
      <c r="U91" s="164">
        <v>0</v>
      </c>
      <c r="V91" s="164">
        <f t="shared" si="13"/>
        <v>0</v>
      </c>
      <c r="W91" s="164"/>
      <c r="X91" s="164" t="s">
        <v>243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244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81">
        <v>50</v>
      </c>
      <c r="B92" s="182" t="s">
        <v>281</v>
      </c>
      <c r="C92" s="191" t="s">
        <v>282</v>
      </c>
      <c r="D92" s="183" t="s">
        <v>139</v>
      </c>
      <c r="E92" s="184">
        <v>1</v>
      </c>
      <c r="F92" s="185"/>
      <c r="G92" s="186">
        <f t="shared" si="7"/>
        <v>0</v>
      </c>
      <c r="H92" s="185"/>
      <c r="I92" s="186">
        <f t="shared" si="8"/>
        <v>0</v>
      </c>
      <c r="J92" s="185"/>
      <c r="K92" s="186">
        <f t="shared" si="9"/>
        <v>0</v>
      </c>
      <c r="L92" s="186">
        <v>15</v>
      </c>
      <c r="M92" s="186">
        <f t="shared" si="10"/>
        <v>0</v>
      </c>
      <c r="N92" s="184">
        <v>1.2999999999999999E-2</v>
      </c>
      <c r="O92" s="184">
        <f t="shared" si="11"/>
        <v>0.01</v>
      </c>
      <c r="P92" s="184">
        <v>0</v>
      </c>
      <c r="Q92" s="184">
        <f t="shared" si="12"/>
        <v>0</v>
      </c>
      <c r="R92" s="186" t="s">
        <v>242</v>
      </c>
      <c r="S92" s="186" t="s">
        <v>141</v>
      </c>
      <c r="T92" s="187" t="s">
        <v>141</v>
      </c>
      <c r="U92" s="164">
        <v>0</v>
      </c>
      <c r="V92" s="164">
        <f t="shared" si="13"/>
        <v>0</v>
      </c>
      <c r="W92" s="164"/>
      <c r="X92" s="164" t="s">
        <v>243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244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81">
        <v>51</v>
      </c>
      <c r="B93" s="182" t="s">
        <v>283</v>
      </c>
      <c r="C93" s="191" t="s">
        <v>284</v>
      </c>
      <c r="D93" s="183" t="s">
        <v>139</v>
      </c>
      <c r="E93" s="184">
        <v>1</v>
      </c>
      <c r="F93" s="185"/>
      <c r="G93" s="186">
        <f t="shared" si="7"/>
        <v>0</v>
      </c>
      <c r="H93" s="185"/>
      <c r="I93" s="186">
        <f t="shared" si="8"/>
        <v>0</v>
      </c>
      <c r="J93" s="185"/>
      <c r="K93" s="186">
        <f t="shared" si="9"/>
        <v>0</v>
      </c>
      <c r="L93" s="186">
        <v>15</v>
      </c>
      <c r="M93" s="186">
        <f t="shared" si="10"/>
        <v>0</v>
      </c>
      <c r="N93" s="184">
        <v>0.02</v>
      </c>
      <c r="O93" s="184">
        <f t="shared" si="11"/>
        <v>0.02</v>
      </c>
      <c r="P93" s="184">
        <v>0</v>
      </c>
      <c r="Q93" s="184">
        <f t="shared" si="12"/>
        <v>0</v>
      </c>
      <c r="R93" s="186" t="s">
        <v>242</v>
      </c>
      <c r="S93" s="186" t="s">
        <v>141</v>
      </c>
      <c r="T93" s="187" t="s">
        <v>141</v>
      </c>
      <c r="U93" s="164">
        <v>0</v>
      </c>
      <c r="V93" s="164">
        <f t="shared" si="13"/>
        <v>0</v>
      </c>
      <c r="W93" s="164"/>
      <c r="X93" s="164" t="s">
        <v>243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244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ht="22.5" outlineLevel="1" x14ac:dyDescent="0.2">
      <c r="A94" s="181">
        <v>52</v>
      </c>
      <c r="B94" s="182" t="s">
        <v>285</v>
      </c>
      <c r="C94" s="191" t="s">
        <v>286</v>
      </c>
      <c r="D94" s="183" t="s">
        <v>139</v>
      </c>
      <c r="E94" s="184">
        <v>1</v>
      </c>
      <c r="F94" s="185"/>
      <c r="G94" s="186">
        <f t="shared" si="7"/>
        <v>0</v>
      </c>
      <c r="H94" s="185"/>
      <c r="I94" s="186">
        <f t="shared" si="8"/>
        <v>0</v>
      </c>
      <c r="J94" s="185"/>
      <c r="K94" s="186">
        <f t="shared" si="9"/>
        <v>0</v>
      </c>
      <c r="L94" s="186">
        <v>15</v>
      </c>
      <c r="M94" s="186">
        <f t="shared" si="10"/>
        <v>0</v>
      </c>
      <c r="N94" s="184">
        <v>2.5000000000000001E-2</v>
      </c>
      <c r="O94" s="184">
        <f t="shared" si="11"/>
        <v>0.03</v>
      </c>
      <c r="P94" s="184">
        <v>0</v>
      </c>
      <c r="Q94" s="184">
        <f t="shared" si="12"/>
        <v>0</v>
      </c>
      <c r="R94" s="186" t="s">
        <v>242</v>
      </c>
      <c r="S94" s="186" t="s">
        <v>141</v>
      </c>
      <c r="T94" s="187" t="s">
        <v>141</v>
      </c>
      <c r="U94" s="164">
        <v>0</v>
      </c>
      <c r="V94" s="164">
        <f t="shared" si="13"/>
        <v>0</v>
      </c>
      <c r="W94" s="164"/>
      <c r="X94" s="164" t="s">
        <v>243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244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ht="33.75" outlineLevel="1" x14ac:dyDescent="0.2">
      <c r="A95" s="181">
        <v>53</v>
      </c>
      <c r="B95" s="182" t="s">
        <v>287</v>
      </c>
      <c r="C95" s="191" t="s">
        <v>288</v>
      </c>
      <c r="D95" s="183" t="s">
        <v>139</v>
      </c>
      <c r="E95" s="184">
        <v>1</v>
      </c>
      <c r="F95" s="185"/>
      <c r="G95" s="186">
        <f t="shared" si="7"/>
        <v>0</v>
      </c>
      <c r="H95" s="185"/>
      <c r="I95" s="186">
        <f t="shared" si="8"/>
        <v>0</v>
      </c>
      <c r="J95" s="185"/>
      <c r="K95" s="186">
        <f t="shared" si="9"/>
        <v>0</v>
      </c>
      <c r="L95" s="186">
        <v>15</v>
      </c>
      <c r="M95" s="186">
        <f t="shared" si="10"/>
        <v>0</v>
      </c>
      <c r="N95" s="184">
        <v>2.4E-2</v>
      </c>
      <c r="O95" s="184">
        <f t="shared" si="11"/>
        <v>0.02</v>
      </c>
      <c r="P95" s="184">
        <v>0</v>
      </c>
      <c r="Q95" s="184">
        <f t="shared" si="12"/>
        <v>0</v>
      </c>
      <c r="R95" s="186" t="s">
        <v>242</v>
      </c>
      <c r="S95" s="186" t="s">
        <v>141</v>
      </c>
      <c r="T95" s="187" t="s">
        <v>141</v>
      </c>
      <c r="U95" s="164">
        <v>0</v>
      </c>
      <c r="V95" s="164">
        <f t="shared" si="13"/>
        <v>0</v>
      </c>
      <c r="W95" s="164"/>
      <c r="X95" s="164" t="s">
        <v>243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244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81">
        <v>54</v>
      </c>
      <c r="B96" s="182" t="s">
        <v>289</v>
      </c>
      <c r="C96" s="191" t="s">
        <v>290</v>
      </c>
      <c r="D96" s="183" t="s">
        <v>215</v>
      </c>
      <c r="E96" s="184">
        <v>1</v>
      </c>
      <c r="F96" s="185"/>
      <c r="G96" s="186">
        <f t="shared" si="7"/>
        <v>0</v>
      </c>
      <c r="H96" s="185"/>
      <c r="I96" s="186">
        <f t="shared" si="8"/>
        <v>0</v>
      </c>
      <c r="J96" s="185"/>
      <c r="K96" s="186">
        <f t="shared" si="9"/>
        <v>0</v>
      </c>
      <c r="L96" s="186">
        <v>15</v>
      </c>
      <c r="M96" s="186">
        <f t="shared" si="10"/>
        <v>0</v>
      </c>
      <c r="N96" s="184">
        <v>0.122</v>
      </c>
      <c r="O96" s="184">
        <f t="shared" si="11"/>
        <v>0.12</v>
      </c>
      <c r="P96" s="184">
        <v>0</v>
      </c>
      <c r="Q96" s="184">
        <f t="shared" si="12"/>
        <v>0</v>
      </c>
      <c r="R96" s="186" t="s">
        <v>242</v>
      </c>
      <c r="S96" s="186" t="s">
        <v>141</v>
      </c>
      <c r="T96" s="187" t="s">
        <v>141</v>
      </c>
      <c r="U96" s="164">
        <v>0</v>
      </c>
      <c r="V96" s="164">
        <f t="shared" si="13"/>
        <v>0</v>
      </c>
      <c r="W96" s="164"/>
      <c r="X96" s="164" t="s">
        <v>243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244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4">
        <v>55</v>
      </c>
      <c r="B97" s="175" t="s">
        <v>291</v>
      </c>
      <c r="C97" s="192" t="s">
        <v>292</v>
      </c>
      <c r="D97" s="176" t="s">
        <v>293</v>
      </c>
      <c r="E97" s="177">
        <v>1</v>
      </c>
      <c r="F97" s="178"/>
      <c r="G97" s="179">
        <f t="shared" si="7"/>
        <v>0</v>
      </c>
      <c r="H97" s="178"/>
      <c r="I97" s="179">
        <f t="shared" si="8"/>
        <v>0</v>
      </c>
      <c r="J97" s="178"/>
      <c r="K97" s="179">
        <f t="shared" si="9"/>
        <v>0</v>
      </c>
      <c r="L97" s="179">
        <v>15</v>
      </c>
      <c r="M97" s="179">
        <f t="shared" si="10"/>
        <v>0</v>
      </c>
      <c r="N97" s="177">
        <v>0</v>
      </c>
      <c r="O97" s="177">
        <f t="shared" si="11"/>
        <v>0</v>
      </c>
      <c r="P97" s="177">
        <v>0</v>
      </c>
      <c r="Q97" s="177">
        <f t="shared" si="12"/>
        <v>0</v>
      </c>
      <c r="R97" s="179"/>
      <c r="S97" s="179" t="s">
        <v>276</v>
      </c>
      <c r="T97" s="180" t="s">
        <v>248</v>
      </c>
      <c r="U97" s="164">
        <v>0</v>
      </c>
      <c r="V97" s="164">
        <f t="shared" si="13"/>
        <v>0</v>
      </c>
      <c r="W97" s="164"/>
      <c r="X97" s="164" t="s">
        <v>243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244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60">
        <v>56</v>
      </c>
      <c r="B98" s="161" t="s">
        <v>294</v>
      </c>
      <c r="C98" s="193" t="s">
        <v>295</v>
      </c>
      <c r="D98" s="162" t="s">
        <v>0</v>
      </c>
      <c r="E98" s="189"/>
      <c r="F98" s="165"/>
      <c r="G98" s="164">
        <f t="shared" si="7"/>
        <v>0</v>
      </c>
      <c r="H98" s="165"/>
      <c r="I98" s="164">
        <f t="shared" si="8"/>
        <v>0</v>
      </c>
      <c r="J98" s="165"/>
      <c r="K98" s="164">
        <f t="shared" si="9"/>
        <v>0</v>
      </c>
      <c r="L98" s="164">
        <v>15</v>
      </c>
      <c r="M98" s="164">
        <f t="shared" si="10"/>
        <v>0</v>
      </c>
      <c r="N98" s="163">
        <v>0</v>
      </c>
      <c r="O98" s="163">
        <f t="shared" si="11"/>
        <v>0</v>
      </c>
      <c r="P98" s="163">
        <v>0</v>
      </c>
      <c r="Q98" s="163">
        <f t="shared" si="12"/>
        <v>0</v>
      </c>
      <c r="R98" s="164" t="s">
        <v>269</v>
      </c>
      <c r="S98" s="164" t="s">
        <v>141</v>
      </c>
      <c r="T98" s="164" t="s">
        <v>141</v>
      </c>
      <c r="U98" s="164">
        <v>0</v>
      </c>
      <c r="V98" s="164">
        <f t="shared" si="13"/>
        <v>0</v>
      </c>
      <c r="W98" s="164"/>
      <c r="X98" s="164" t="s">
        <v>185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186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257" t="s">
        <v>296</v>
      </c>
      <c r="D99" s="258"/>
      <c r="E99" s="258"/>
      <c r="F99" s="258"/>
      <c r="G99" s="258"/>
      <c r="H99" s="164"/>
      <c r="I99" s="164"/>
      <c r="J99" s="164"/>
      <c r="K99" s="164"/>
      <c r="L99" s="164"/>
      <c r="M99" s="164"/>
      <c r="N99" s="163"/>
      <c r="O99" s="163"/>
      <c r="P99" s="163"/>
      <c r="Q99" s="163"/>
      <c r="R99" s="164"/>
      <c r="S99" s="164"/>
      <c r="T99" s="164"/>
      <c r="U99" s="164"/>
      <c r="V99" s="164"/>
      <c r="W99" s="164"/>
      <c r="X99" s="164"/>
      <c r="Y99" s="153"/>
      <c r="Z99" s="153"/>
      <c r="AA99" s="153"/>
      <c r="AB99" s="153"/>
      <c r="AC99" s="153"/>
      <c r="AD99" s="153"/>
      <c r="AE99" s="153"/>
      <c r="AF99" s="153"/>
      <c r="AG99" s="153" t="s">
        <v>148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x14ac:dyDescent="0.2">
      <c r="A100" s="167" t="s">
        <v>135</v>
      </c>
      <c r="B100" s="168" t="s">
        <v>90</v>
      </c>
      <c r="C100" s="190" t="s">
        <v>91</v>
      </c>
      <c r="D100" s="169"/>
      <c r="E100" s="170"/>
      <c r="F100" s="171"/>
      <c r="G100" s="171">
        <f>SUMIF(AG101:AG108,"&lt;&gt;NOR",G101:G108)</f>
        <v>0</v>
      </c>
      <c r="H100" s="171"/>
      <c r="I100" s="171">
        <f>SUM(I101:I108)</f>
        <v>0</v>
      </c>
      <c r="J100" s="171"/>
      <c r="K100" s="171">
        <f>SUM(K101:K108)</f>
        <v>0</v>
      </c>
      <c r="L100" s="171"/>
      <c r="M100" s="171">
        <f>SUM(M101:M108)</f>
        <v>0</v>
      </c>
      <c r="N100" s="170"/>
      <c r="O100" s="170">
        <f>SUM(O101:O108)</f>
        <v>0.08</v>
      </c>
      <c r="P100" s="170"/>
      <c r="Q100" s="170">
        <f>SUM(Q101:Q108)</f>
        <v>0</v>
      </c>
      <c r="R100" s="171"/>
      <c r="S100" s="171"/>
      <c r="T100" s="172"/>
      <c r="U100" s="166"/>
      <c r="V100" s="166">
        <f>SUM(V101:V108)</f>
        <v>5.26</v>
      </c>
      <c r="W100" s="166"/>
      <c r="X100" s="166"/>
      <c r="AG100" t="s">
        <v>136</v>
      </c>
    </row>
    <row r="101" spans="1:60" outlineLevel="1" x14ac:dyDescent="0.2">
      <c r="A101" s="181">
        <v>57</v>
      </c>
      <c r="B101" s="182" t="s">
        <v>297</v>
      </c>
      <c r="C101" s="191" t="s">
        <v>298</v>
      </c>
      <c r="D101" s="183" t="s">
        <v>146</v>
      </c>
      <c r="E101" s="184">
        <v>3.8239999999999998</v>
      </c>
      <c r="F101" s="185"/>
      <c r="G101" s="186">
        <f t="shared" ref="G101:G107" si="14">ROUND(E101*F101,2)</f>
        <v>0</v>
      </c>
      <c r="H101" s="185"/>
      <c r="I101" s="186">
        <f t="shared" ref="I101:I107" si="15">ROUND(E101*H101,2)</f>
        <v>0</v>
      </c>
      <c r="J101" s="185"/>
      <c r="K101" s="186">
        <f t="shared" ref="K101:K107" si="16">ROUND(E101*J101,2)</f>
        <v>0</v>
      </c>
      <c r="L101" s="186">
        <v>15</v>
      </c>
      <c r="M101" s="186">
        <f t="shared" ref="M101:M107" si="17">G101*(1+L101/100)</f>
        <v>0</v>
      </c>
      <c r="N101" s="184">
        <v>2.1000000000000001E-4</v>
      </c>
      <c r="O101" s="184">
        <f t="shared" ref="O101:O107" si="18">ROUND(E101*N101,2)</f>
        <v>0</v>
      </c>
      <c r="P101" s="184">
        <v>0</v>
      </c>
      <c r="Q101" s="184">
        <f t="shared" ref="Q101:Q107" si="19">ROUND(E101*P101,2)</f>
        <v>0</v>
      </c>
      <c r="R101" s="186" t="s">
        <v>299</v>
      </c>
      <c r="S101" s="186" t="s">
        <v>141</v>
      </c>
      <c r="T101" s="187" t="s">
        <v>141</v>
      </c>
      <c r="U101" s="164">
        <v>0.05</v>
      </c>
      <c r="V101" s="164">
        <f t="shared" ref="V101:V107" si="20">ROUND(E101*U101,2)</f>
        <v>0.19</v>
      </c>
      <c r="W101" s="164"/>
      <c r="X101" s="164" t="s">
        <v>142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143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ht="22.5" outlineLevel="1" x14ac:dyDescent="0.2">
      <c r="A102" s="181">
        <v>58</v>
      </c>
      <c r="B102" s="182" t="s">
        <v>300</v>
      </c>
      <c r="C102" s="191" t="s">
        <v>301</v>
      </c>
      <c r="D102" s="183" t="s">
        <v>162</v>
      </c>
      <c r="E102" s="184">
        <v>3.46</v>
      </c>
      <c r="F102" s="185"/>
      <c r="G102" s="186">
        <f t="shared" si="14"/>
        <v>0</v>
      </c>
      <c r="H102" s="185"/>
      <c r="I102" s="186">
        <f t="shared" si="15"/>
        <v>0</v>
      </c>
      <c r="J102" s="185"/>
      <c r="K102" s="186">
        <f t="shared" si="16"/>
        <v>0</v>
      </c>
      <c r="L102" s="186">
        <v>15</v>
      </c>
      <c r="M102" s="186">
        <f t="shared" si="17"/>
        <v>0</v>
      </c>
      <c r="N102" s="184">
        <v>5.1000000000000004E-4</v>
      </c>
      <c r="O102" s="184">
        <f t="shared" si="18"/>
        <v>0</v>
      </c>
      <c r="P102" s="184">
        <v>0</v>
      </c>
      <c r="Q102" s="184">
        <f t="shared" si="19"/>
        <v>0</v>
      </c>
      <c r="R102" s="186" t="s">
        <v>299</v>
      </c>
      <c r="S102" s="186" t="s">
        <v>141</v>
      </c>
      <c r="T102" s="187" t="s">
        <v>141</v>
      </c>
      <c r="U102" s="164">
        <v>0.23599999999999999</v>
      </c>
      <c r="V102" s="164">
        <f t="shared" si="20"/>
        <v>0.82</v>
      </c>
      <c r="W102" s="164"/>
      <c r="X102" s="164" t="s">
        <v>142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143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81">
        <v>59</v>
      </c>
      <c r="B103" s="182" t="s">
        <v>302</v>
      </c>
      <c r="C103" s="191" t="s">
        <v>303</v>
      </c>
      <c r="D103" s="183" t="s">
        <v>162</v>
      </c>
      <c r="E103" s="184">
        <v>3.46</v>
      </c>
      <c r="F103" s="185"/>
      <c r="G103" s="186">
        <f t="shared" si="14"/>
        <v>0</v>
      </c>
      <c r="H103" s="185"/>
      <c r="I103" s="186">
        <f t="shared" si="15"/>
        <v>0</v>
      </c>
      <c r="J103" s="185"/>
      <c r="K103" s="186">
        <f t="shared" si="16"/>
        <v>0</v>
      </c>
      <c r="L103" s="186">
        <v>15</v>
      </c>
      <c r="M103" s="186">
        <f t="shared" si="17"/>
        <v>0</v>
      </c>
      <c r="N103" s="184">
        <v>0</v>
      </c>
      <c r="O103" s="184">
        <f t="shared" si="18"/>
        <v>0</v>
      </c>
      <c r="P103" s="184">
        <v>0</v>
      </c>
      <c r="Q103" s="184">
        <f t="shared" si="19"/>
        <v>0</v>
      </c>
      <c r="R103" s="186" t="s">
        <v>299</v>
      </c>
      <c r="S103" s="186" t="s">
        <v>141</v>
      </c>
      <c r="T103" s="187" t="s">
        <v>141</v>
      </c>
      <c r="U103" s="164">
        <v>0.154</v>
      </c>
      <c r="V103" s="164">
        <f t="shared" si="20"/>
        <v>0.53</v>
      </c>
      <c r="W103" s="164"/>
      <c r="X103" s="164" t="s">
        <v>142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143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ht="22.5" outlineLevel="1" x14ac:dyDescent="0.2">
      <c r="A104" s="181">
        <v>60</v>
      </c>
      <c r="B104" s="182" t="s">
        <v>304</v>
      </c>
      <c r="C104" s="191" t="s">
        <v>305</v>
      </c>
      <c r="D104" s="183" t="s">
        <v>146</v>
      </c>
      <c r="E104" s="184">
        <v>3.0424000000000002</v>
      </c>
      <c r="F104" s="185"/>
      <c r="G104" s="186">
        <f t="shared" si="14"/>
        <v>0</v>
      </c>
      <c r="H104" s="185"/>
      <c r="I104" s="186">
        <f t="shared" si="15"/>
        <v>0</v>
      </c>
      <c r="J104" s="185"/>
      <c r="K104" s="186">
        <f t="shared" si="16"/>
        <v>0</v>
      </c>
      <c r="L104" s="186">
        <v>15</v>
      </c>
      <c r="M104" s="186">
        <f t="shared" si="17"/>
        <v>0</v>
      </c>
      <c r="N104" s="184">
        <v>0</v>
      </c>
      <c r="O104" s="184">
        <f t="shared" si="18"/>
        <v>0</v>
      </c>
      <c r="P104" s="184">
        <v>0</v>
      </c>
      <c r="Q104" s="184">
        <f t="shared" si="19"/>
        <v>0</v>
      </c>
      <c r="R104" s="186" t="s">
        <v>299</v>
      </c>
      <c r="S104" s="186" t="s">
        <v>141</v>
      </c>
      <c r="T104" s="187" t="s">
        <v>141</v>
      </c>
      <c r="U104" s="164">
        <v>0.24399999999999999</v>
      </c>
      <c r="V104" s="164">
        <f t="shared" si="20"/>
        <v>0.74</v>
      </c>
      <c r="W104" s="164"/>
      <c r="X104" s="164" t="s">
        <v>142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143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ht="22.5" outlineLevel="1" x14ac:dyDescent="0.2">
      <c r="A105" s="181">
        <v>61</v>
      </c>
      <c r="B105" s="182" t="s">
        <v>306</v>
      </c>
      <c r="C105" s="191" t="s">
        <v>307</v>
      </c>
      <c r="D105" s="183" t="s">
        <v>146</v>
      </c>
      <c r="E105" s="184">
        <v>3.0424000000000002</v>
      </c>
      <c r="F105" s="185"/>
      <c r="G105" s="186">
        <f t="shared" si="14"/>
        <v>0</v>
      </c>
      <c r="H105" s="185"/>
      <c r="I105" s="186">
        <f t="shared" si="15"/>
        <v>0</v>
      </c>
      <c r="J105" s="185"/>
      <c r="K105" s="186">
        <f t="shared" si="16"/>
        <v>0</v>
      </c>
      <c r="L105" s="186">
        <v>15</v>
      </c>
      <c r="M105" s="186">
        <f t="shared" si="17"/>
        <v>0</v>
      </c>
      <c r="N105" s="184">
        <v>5.0400000000000002E-3</v>
      </c>
      <c r="O105" s="184">
        <f t="shared" si="18"/>
        <v>0.02</v>
      </c>
      <c r="P105" s="184">
        <v>0</v>
      </c>
      <c r="Q105" s="184">
        <f t="shared" si="19"/>
        <v>0</v>
      </c>
      <c r="R105" s="186" t="s">
        <v>299</v>
      </c>
      <c r="S105" s="186" t="s">
        <v>141</v>
      </c>
      <c r="T105" s="187" t="s">
        <v>141</v>
      </c>
      <c r="U105" s="164">
        <v>0.97799999999999998</v>
      </c>
      <c r="V105" s="164">
        <f t="shared" si="20"/>
        <v>2.98</v>
      </c>
      <c r="W105" s="164"/>
      <c r="X105" s="164" t="s">
        <v>142</v>
      </c>
      <c r="Y105" s="153"/>
      <c r="Z105" s="153"/>
      <c r="AA105" s="153"/>
      <c r="AB105" s="153"/>
      <c r="AC105" s="153"/>
      <c r="AD105" s="153"/>
      <c r="AE105" s="153"/>
      <c r="AF105" s="153"/>
      <c r="AG105" s="153" t="s">
        <v>143</v>
      </c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74">
        <v>62</v>
      </c>
      <c r="B106" s="175" t="s">
        <v>308</v>
      </c>
      <c r="C106" s="192" t="s">
        <v>309</v>
      </c>
      <c r="D106" s="176" t="s">
        <v>146</v>
      </c>
      <c r="E106" s="177">
        <v>3.4987599999999999</v>
      </c>
      <c r="F106" s="178"/>
      <c r="G106" s="179">
        <f t="shared" si="14"/>
        <v>0</v>
      </c>
      <c r="H106" s="178"/>
      <c r="I106" s="179">
        <f t="shared" si="15"/>
        <v>0</v>
      </c>
      <c r="J106" s="178"/>
      <c r="K106" s="179">
        <f t="shared" si="16"/>
        <v>0</v>
      </c>
      <c r="L106" s="179">
        <v>15</v>
      </c>
      <c r="M106" s="179">
        <f t="shared" si="17"/>
        <v>0</v>
      </c>
      <c r="N106" s="177">
        <v>1.7999999999999999E-2</v>
      </c>
      <c r="O106" s="177">
        <f t="shared" si="18"/>
        <v>0.06</v>
      </c>
      <c r="P106" s="177">
        <v>0</v>
      </c>
      <c r="Q106" s="177">
        <f t="shared" si="19"/>
        <v>0</v>
      </c>
      <c r="R106" s="179" t="s">
        <v>242</v>
      </c>
      <c r="S106" s="179" t="s">
        <v>141</v>
      </c>
      <c r="T106" s="180" t="s">
        <v>141</v>
      </c>
      <c r="U106" s="164">
        <v>0</v>
      </c>
      <c r="V106" s="164">
        <f t="shared" si="20"/>
        <v>0</v>
      </c>
      <c r="W106" s="164"/>
      <c r="X106" s="164" t="s">
        <v>243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244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>
        <v>63</v>
      </c>
      <c r="B107" s="161" t="s">
        <v>310</v>
      </c>
      <c r="C107" s="193" t="s">
        <v>311</v>
      </c>
      <c r="D107" s="162" t="s">
        <v>0</v>
      </c>
      <c r="E107" s="189"/>
      <c r="F107" s="165"/>
      <c r="G107" s="164">
        <f t="shared" si="14"/>
        <v>0</v>
      </c>
      <c r="H107" s="165"/>
      <c r="I107" s="164">
        <f t="shared" si="15"/>
        <v>0</v>
      </c>
      <c r="J107" s="165"/>
      <c r="K107" s="164">
        <f t="shared" si="16"/>
        <v>0</v>
      </c>
      <c r="L107" s="164">
        <v>15</v>
      </c>
      <c r="M107" s="164">
        <f t="shared" si="17"/>
        <v>0</v>
      </c>
      <c r="N107" s="163">
        <v>0</v>
      </c>
      <c r="O107" s="163">
        <f t="shared" si="18"/>
        <v>0</v>
      </c>
      <c r="P107" s="163">
        <v>0</v>
      </c>
      <c r="Q107" s="163">
        <f t="shared" si="19"/>
        <v>0</v>
      </c>
      <c r="R107" s="164" t="s">
        <v>299</v>
      </c>
      <c r="S107" s="164" t="s">
        <v>141</v>
      </c>
      <c r="T107" s="164" t="s">
        <v>141</v>
      </c>
      <c r="U107" s="164">
        <v>0</v>
      </c>
      <c r="V107" s="164">
        <f t="shared" si="20"/>
        <v>0</v>
      </c>
      <c r="W107" s="164"/>
      <c r="X107" s="164" t="s">
        <v>185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186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257" t="s">
        <v>296</v>
      </c>
      <c r="D108" s="258"/>
      <c r="E108" s="258"/>
      <c r="F108" s="258"/>
      <c r="G108" s="258"/>
      <c r="H108" s="164"/>
      <c r="I108" s="164"/>
      <c r="J108" s="164"/>
      <c r="K108" s="164"/>
      <c r="L108" s="164"/>
      <c r="M108" s="164"/>
      <c r="N108" s="163"/>
      <c r="O108" s="163"/>
      <c r="P108" s="163"/>
      <c r="Q108" s="163"/>
      <c r="R108" s="164"/>
      <c r="S108" s="164"/>
      <c r="T108" s="164"/>
      <c r="U108" s="164"/>
      <c r="V108" s="164"/>
      <c r="W108" s="164"/>
      <c r="X108" s="164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148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67" t="s">
        <v>135</v>
      </c>
      <c r="B109" s="168" t="s">
        <v>92</v>
      </c>
      <c r="C109" s="190" t="s">
        <v>93</v>
      </c>
      <c r="D109" s="169"/>
      <c r="E109" s="170"/>
      <c r="F109" s="171"/>
      <c r="G109" s="171">
        <f>SUMIF(AG110:AG119,"&lt;&gt;NOR",G110:G119)</f>
        <v>0</v>
      </c>
      <c r="H109" s="171"/>
      <c r="I109" s="171">
        <f>SUM(I110:I119)</f>
        <v>0</v>
      </c>
      <c r="J109" s="171"/>
      <c r="K109" s="171">
        <f>SUM(K110:K119)</f>
        <v>0</v>
      </c>
      <c r="L109" s="171"/>
      <c r="M109" s="171">
        <f>SUM(M110:M119)</f>
        <v>0</v>
      </c>
      <c r="N109" s="170"/>
      <c r="O109" s="170">
        <f>SUM(O110:O119)</f>
        <v>0.38</v>
      </c>
      <c r="P109" s="170"/>
      <c r="Q109" s="170">
        <f>SUM(Q110:Q119)</f>
        <v>0.03</v>
      </c>
      <c r="R109" s="171"/>
      <c r="S109" s="171"/>
      <c r="T109" s="172"/>
      <c r="U109" s="166"/>
      <c r="V109" s="166">
        <f>SUM(V110:V119)</f>
        <v>18.579999999999998</v>
      </c>
      <c r="W109" s="166"/>
      <c r="X109" s="166"/>
      <c r="AG109" t="s">
        <v>136</v>
      </c>
    </row>
    <row r="110" spans="1:60" outlineLevel="1" x14ac:dyDescent="0.2">
      <c r="A110" s="174">
        <v>64</v>
      </c>
      <c r="B110" s="175" t="s">
        <v>312</v>
      </c>
      <c r="C110" s="192" t="s">
        <v>313</v>
      </c>
      <c r="D110" s="176" t="s">
        <v>146</v>
      </c>
      <c r="E110" s="177">
        <v>23.7</v>
      </c>
      <c r="F110" s="178"/>
      <c r="G110" s="179">
        <f>ROUND(E110*F110,2)</f>
        <v>0</v>
      </c>
      <c r="H110" s="178"/>
      <c r="I110" s="179">
        <f>ROUND(E110*H110,2)</f>
        <v>0</v>
      </c>
      <c r="J110" s="178"/>
      <c r="K110" s="179">
        <f>ROUND(E110*J110,2)</f>
        <v>0</v>
      </c>
      <c r="L110" s="179">
        <v>15</v>
      </c>
      <c r="M110" s="179">
        <f>G110*(1+L110/100)</f>
        <v>0</v>
      </c>
      <c r="N110" s="177">
        <v>0</v>
      </c>
      <c r="O110" s="177">
        <f>ROUND(E110*N110,2)</f>
        <v>0</v>
      </c>
      <c r="P110" s="177">
        <v>0</v>
      </c>
      <c r="Q110" s="177">
        <f>ROUND(E110*P110,2)</f>
        <v>0</v>
      </c>
      <c r="R110" s="179" t="s">
        <v>314</v>
      </c>
      <c r="S110" s="179" t="s">
        <v>141</v>
      </c>
      <c r="T110" s="180" t="s">
        <v>141</v>
      </c>
      <c r="U110" s="164">
        <v>0.14699999999999999</v>
      </c>
      <c r="V110" s="164">
        <f>ROUND(E110*U110,2)</f>
        <v>3.48</v>
      </c>
      <c r="W110" s="164"/>
      <c r="X110" s="164" t="s">
        <v>142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143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255" t="s">
        <v>315</v>
      </c>
      <c r="D111" s="256"/>
      <c r="E111" s="256"/>
      <c r="F111" s="256"/>
      <c r="G111" s="256"/>
      <c r="H111" s="164"/>
      <c r="I111" s="164"/>
      <c r="J111" s="164"/>
      <c r="K111" s="164"/>
      <c r="L111" s="164"/>
      <c r="M111" s="164"/>
      <c r="N111" s="163"/>
      <c r="O111" s="163"/>
      <c r="P111" s="163"/>
      <c r="Q111" s="163"/>
      <c r="R111" s="164"/>
      <c r="S111" s="164"/>
      <c r="T111" s="164"/>
      <c r="U111" s="164"/>
      <c r="V111" s="164"/>
      <c r="W111" s="164"/>
      <c r="X111" s="164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148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74">
        <v>65</v>
      </c>
      <c r="B112" s="175" t="s">
        <v>316</v>
      </c>
      <c r="C112" s="192" t="s">
        <v>317</v>
      </c>
      <c r="D112" s="176" t="s">
        <v>146</v>
      </c>
      <c r="E112" s="177">
        <v>20.67</v>
      </c>
      <c r="F112" s="178"/>
      <c r="G112" s="179">
        <f>ROUND(E112*F112,2)</f>
        <v>0</v>
      </c>
      <c r="H112" s="178"/>
      <c r="I112" s="179">
        <f>ROUND(E112*H112,2)</f>
        <v>0</v>
      </c>
      <c r="J112" s="178"/>
      <c r="K112" s="179">
        <f>ROUND(E112*J112,2)</f>
        <v>0</v>
      </c>
      <c r="L112" s="179">
        <v>15</v>
      </c>
      <c r="M112" s="179">
        <f>G112*(1+L112/100)</f>
        <v>0</v>
      </c>
      <c r="N112" s="177">
        <v>0</v>
      </c>
      <c r="O112" s="177">
        <f>ROUND(E112*N112,2)</f>
        <v>0</v>
      </c>
      <c r="P112" s="177">
        <v>0</v>
      </c>
      <c r="Q112" s="177">
        <f>ROUND(E112*P112,2)</f>
        <v>0</v>
      </c>
      <c r="R112" s="179" t="s">
        <v>314</v>
      </c>
      <c r="S112" s="179" t="s">
        <v>141</v>
      </c>
      <c r="T112" s="180" t="s">
        <v>141</v>
      </c>
      <c r="U112" s="164">
        <v>4.5999999999999999E-2</v>
      </c>
      <c r="V112" s="164">
        <f>ROUND(E112*U112,2)</f>
        <v>0.95</v>
      </c>
      <c r="W112" s="164"/>
      <c r="X112" s="164" t="s">
        <v>142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143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255" t="s">
        <v>315</v>
      </c>
      <c r="D113" s="256"/>
      <c r="E113" s="256"/>
      <c r="F113" s="256"/>
      <c r="G113" s="256"/>
      <c r="H113" s="164"/>
      <c r="I113" s="164"/>
      <c r="J113" s="164"/>
      <c r="K113" s="164"/>
      <c r="L113" s="164"/>
      <c r="M113" s="164"/>
      <c r="N113" s="163"/>
      <c r="O113" s="163"/>
      <c r="P113" s="163"/>
      <c r="Q113" s="163"/>
      <c r="R113" s="164"/>
      <c r="S113" s="164"/>
      <c r="T113" s="164"/>
      <c r="U113" s="164"/>
      <c r="V113" s="164"/>
      <c r="W113" s="164"/>
      <c r="X113" s="164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148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ht="22.5" outlineLevel="1" x14ac:dyDescent="0.2">
      <c r="A114" s="181">
        <v>66</v>
      </c>
      <c r="B114" s="182" t="s">
        <v>318</v>
      </c>
      <c r="C114" s="191" t="s">
        <v>319</v>
      </c>
      <c r="D114" s="183" t="s">
        <v>162</v>
      </c>
      <c r="E114" s="184">
        <v>22.24</v>
      </c>
      <c r="F114" s="185"/>
      <c r="G114" s="186">
        <f>ROUND(E114*F114,2)</f>
        <v>0</v>
      </c>
      <c r="H114" s="185"/>
      <c r="I114" s="186">
        <f>ROUND(E114*H114,2)</f>
        <v>0</v>
      </c>
      <c r="J114" s="185"/>
      <c r="K114" s="186">
        <f>ROUND(E114*J114,2)</f>
        <v>0</v>
      </c>
      <c r="L114" s="186">
        <v>15</v>
      </c>
      <c r="M114" s="186">
        <f>G114*(1+L114/100)</f>
        <v>0</v>
      </c>
      <c r="N114" s="184">
        <v>5.9000000000000003E-4</v>
      </c>
      <c r="O114" s="184">
        <f>ROUND(E114*N114,2)</f>
        <v>0.01</v>
      </c>
      <c r="P114" s="184">
        <v>0</v>
      </c>
      <c r="Q114" s="184">
        <f>ROUND(E114*P114,2)</f>
        <v>0</v>
      </c>
      <c r="R114" s="186" t="s">
        <v>314</v>
      </c>
      <c r="S114" s="186" t="s">
        <v>141</v>
      </c>
      <c r="T114" s="187" t="s">
        <v>141</v>
      </c>
      <c r="U114" s="164">
        <v>0.13719999999999999</v>
      </c>
      <c r="V114" s="164">
        <f>ROUND(E114*U114,2)</f>
        <v>3.05</v>
      </c>
      <c r="W114" s="164"/>
      <c r="X114" s="164" t="s">
        <v>142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143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ht="22.5" outlineLevel="1" x14ac:dyDescent="0.2">
      <c r="A115" s="181">
        <v>67</v>
      </c>
      <c r="B115" s="182" t="s">
        <v>320</v>
      </c>
      <c r="C115" s="191" t="s">
        <v>321</v>
      </c>
      <c r="D115" s="183" t="s">
        <v>146</v>
      </c>
      <c r="E115" s="184">
        <v>25.37</v>
      </c>
      <c r="F115" s="185"/>
      <c r="G115" s="186">
        <f>ROUND(E115*F115,2)</f>
        <v>0</v>
      </c>
      <c r="H115" s="185"/>
      <c r="I115" s="186">
        <f>ROUND(E115*H115,2)</f>
        <v>0</v>
      </c>
      <c r="J115" s="185"/>
      <c r="K115" s="186">
        <f>ROUND(E115*J115,2)</f>
        <v>0</v>
      </c>
      <c r="L115" s="186">
        <v>15</v>
      </c>
      <c r="M115" s="186">
        <f>G115*(1+L115/100)</f>
        <v>0</v>
      </c>
      <c r="N115" s="184">
        <v>0</v>
      </c>
      <c r="O115" s="184">
        <f>ROUND(E115*N115,2)</f>
        <v>0</v>
      </c>
      <c r="P115" s="184">
        <v>1E-3</v>
      </c>
      <c r="Q115" s="184">
        <f>ROUND(E115*P115,2)</f>
        <v>0.03</v>
      </c>
      <c r="R115" s="186" t="s">
        <v>314</v>
      </c>
      <c r="S115" s="186" t="s">
        <v>141</v>
      </c>
      <c r="T115" s="187" t="s">
        <v>141</v>
      </c>
      <c r="U115" s="164">
        <v>0.128</v>
      </c>
      <c r="V115" s="164">
        <f>ROUND(E115*U115,2)</f>
        <v>3.25</v>
      </c>
      <c r="W115" s="164"/>
      <c r="X115" s="164" t="s">
        <v>142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143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ht="22.5" outlineLevel="1" x14ac:dyDescent="0.2">
      <c r="A116" s="181">
        <v>68</v>
      </c>
      <c r="B116" s="182" t="s">
        <v>322</v>
      </c>
      <c r="C116" s="191" t="s">
        <v>323</v>
      </c>
      <c r="D116" s="183" t="s">
        <v>146</v>
      </c>
      <c r="E116" s="184">
        <v>20.67</v>
      </c>
      <c r="F116" s="185"/>
      <c r="G116" s="186">
        <f>ROUND(E116*F116,2)</f>
        <v>0</v>
      </c>
      <c r="H116" s="185"/>
      <c r="I116" s="186">
        <f>ROUND(E116*H116,2)</f>
        <v>0</v>
      </c>
      <c r="J116" s="185"/>
      <c r="K116" s="186">
        <f>ROUND(E116*J116,2)</f>
        <v>0</v>
      </c>
      <c r="L116" s="186">
        <v>15</v>
      </c>
      <c r="M116" s="186">
        <f>G116*(1+L116/100)</f>
        <v>0</v>
      </c>
      <c r="N116" s="184">
        <v>3.47E-3</v>
      </c>
      <c r="O116" s="184">
        <f>ROUND(E116*N116,2)</f>
        <v>7.0000000000000007E-2</v>
      </c>
      <c r="P116" s="184">
        <v>0</v>
      </c>
      <c r="Q116" s="184">
        <f>ROUND(E116*P116,2)</f>
        <v>0</v>
      </c>
      <c r="R116" s="186" t="s">
        <v>314</v>
      </c>
      <c r="S116" s="186" t="s">
        <v>141</v>
      </c>
      <c r="T116" s="187" t="s">
        <v>141</v>
      </c>
      <c r="U116" s="164">
        <v>0.38</v>
      </c>
      <c r="V116" s="164">
        <f>ROUND(E116*U116,2)</f>
        <v>7.85</v>
      </c>
      <c r="W116" s="164"/>
      <c r="X116" s="164" t="s">
        <v>142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143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ht="33.75" outlineLevel="1" x14ac:dyDescent="0.2">
      <c r="A117" s="174">
        <v>69</v>
      </c>
      <c r="B117" s="175" t="s">
        <v>324</v>
      </c>
      <c r="C117" s="192" t="s">
        <v>325</v>
      </c>
      <c r="D117" s="176" t="s">
        <v>326</v>
      </c>
      <c r="E117" s="177">
        <v>296.25</v>
      </c>
      <c r="F117" s="178"/>
      <c r="G117" s="179">
        <f>ROUND(E117*F117,2)</f>
        <v>0</v>
      </c>
      <c r="H117" s="178"/>
      <c r="I117" s="179">
        <f>ROUND(E117*H117,2)</f>
        <v>0</v>
      </c>
      <c r="J117" s="178"/>
      <c r="K117" s="179">
        <f>ROUND(E117*J117,2)</f>
        <v>0</v>
      </c>
      <c r="L117" s="179">
        <v>15</v>
      </c>
      <c r="M117" s="179">
        <f>G117*(1+L117/100)</f>
        <v>0</v>
      </c>
      <c r="N117" s="177">
        <v>1E-3</v>
      </c>
      <c r="O117" s="177">
        <f>ROUND(E117*N117,2)</f>
        <v>0.3</v>
      </c>
      <c r="P117" s="177">
        <v>0</v>
      </c>
      <c r="Q117" s="177">
        <f>ROUND(E117*P117,2)</f>
        <v>0</v>
      </c>
      <c r="R117" s="179" t="s">
        <v>242</v>
      </c>
      <c r="S117" s="179" t="s">
        <v>327</v>
      </c>
      <c r="T117" s="180" t="s">
        <v>327</v>
      </c>
      <c r="U117" s="164">
        <v>0</v>
      </c>
      <c r="V117" s="164">
        <f>ROUND(E117*U117,2)</f>
        <v>0</v>
      </c>
      <c r="W117" s="164"/>
      <c r="X117" s="164" t="s">
        <v>243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244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>
        <v>70</v>
      </c>
      <c r="B118" s="161" t="s">
        <v>328</v>
      </c>
      <c r="C118" s="193" t="s">
        <v>329</v>
      </c>
      <c r="D118" s="162" t="s">
        <v>0</v>
      </c>
      <c r="E118" s="189"/>
      <c r="F118" s="165"/>
      <c r="G118" s="164">
        <f>ROUND(E118*F118,2)</f>
        <v>0</v>
      </c>
      <c r="H118" s="165"/>
      <c r="I118" s="164">
        <f>ROUND(E118*H118,2)</f>
        <v>0</v>
      </c>
      <c r="J118" s="165"/>
      <c r="K118" s="164">
        <f>ROUND(E118*J118,2)</f>
        <v>0</v>
      </c>
      <c r="L118" s="164">
        <v>15</v>
      </c>
      <c r="M118" s="164">
        <f>G118*(1+L118/100)</f>
        <v>0</v>
      </c>
      <c r="N118" s="163">
        <v>0</v>
      </c>
      <c r="O118" s="163">
        <f>ROUND(E118*N118,2)</f>
        <v>0</v>
      </c>
      <c r="P118" s="163">
        <v>0</v>
      </c>
      <c r="Q118" s="163">
        <f>ROUND(E118*P118,2)</f>
        <v>0</v>
      </c>
      <c r="R118" s="164" t="s">
        <v>314</v>
      </c>
      <c r="S118" s="164" t="s">
        <v>141</v>
      </c>
      <c r="T118" s="164" t="s">
        <v>141</v>
      </c>
      <c r="U118" s="164">
        <v>0</v>
      </c>
      <c r="V118" s="164">
        <f>ROUND(E118*U118,2)</f>
        <v>0</v>
      </c>
      <c r="W118" s="164"/>
      <c r="X118" s="164" t="s">
        <v>185</v>
      </c>
      <c r="Y118" s="153"/>
      <c r="Z118" s="153"/>
      <c r="AA118" s="153"/>
      <c r="AB118" s="153"/>
      <c r="AC118" s="153"/>
      <c r="AD118" s="153"/>
      <c r="AE118" s="153"/>
      <c r="AF118" s="153"/>
      <c r="AG118" s="153" t="s">
        <v>186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60"/>
      <c r="B119" s="161"/>
      <c r="C119" s="257" t="s">
        <v>218</v>
      </c>
      <c r="D119" s="258"/>
      <c r="E119" s="258"/>
      <c r="F119" s="258"/>
      <c r="G119" s="258"/>
      <c r="H119" s="164"/>
      <c r="I119" s="164"/>
      <c r="J119" s="164"/>
      <c r="K119" s="164"/>
      <c r="L119" s="164"/>
      <c r="M119" s="164"/>
      <c r="N119" s="163"/>
      <c r="O119" s="163"/>
      <c r="P119" s="163"/>
      <c r="Q119" s="163"/>
      <c r="R119" s="164"/>
      <c r="S119" s="164"/>
      <c r="T119" s="164"/>
      <c r="U119" s="164"/>
      <c r="V119" s="164"/>
      <c r="W119" s="164"/>
      <c r="X119" s="164"/>
      <c r="Y119" s="153"/>
      <c r="Z119" s="153"/>
      <c r="AA119" s="153"/>
      <c r="AB119" s="153"/>
      <c r="AC119" s="153"/>
      <c r="AD119" s="153"/>
      <c r="AE119" s="153"/>
      <c r="AF119" s="153"/>
      <c r="AG119" s="153" t="s">
        <v>148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x14ac:dyDescent="0.2">
      <c r="A120" s="167" t="s">
        <v>135</v>
      </c>
      <c r="B120" s="168" t="s">
        <v>94</v>
      </c>
      <c r="C120" s="190" t="s">
        <v>95</v>
      </c>
      <c r="D120" s="169"/>
      <c r="E120" s="170"/>
      <c r="F120" s="171"/>
      <c r="G120" s="171">
        <f>SUMIF(AG121:AG129,"&lt;&gt;NOR",G121:G129)</f>
        <v>0</v>
      </c>
      <c r="H120" s="171"/>
      <c r="I120" s="171">
        <f>SUM(I121:I129)</f>
        <v>0</v>
      </c>
      <c r="J120" s="171"/>
      <c r="K120" s="171">
        <f>SUM(K121:K129)</f>
        <v>0</v>
      </c>
      <c r="L120" s="171"/>
      <c r="M120" s="171">
        <f>SUM(M121:M129)</f>
        <v>0</v>
      </c>
      <c r="N120" s="170"/>
      <c r="O120" s="170">
        <f>SUM(O121:O129)</f>
        <v>0.39</v>
      </c>
      <c r="P120" s="170"/>
      <c r="Q120" s="170">
        <f>SUM(Q121:Q129)</f>
        <v>0</v>
      </c>
      <c r="R120" s="171"/>
      <c r="S120" s="171"/>
      <c r="T120" s="172"/>
      <c r="U120" s="166"/>
      <c r="V120" s="166">
        <f>SUM(V121:V129)</f>
        <v>13.06</v>
      </c>
      <c r="W120" s="166"/>
      <c r="X120" s="166"/>
      <c r="AG120" t="s">
        <v>136</v>
      </c>
    </row>
    <row r="121" spans="1:60" outlineLevel="1" x14ac:dyDescent="0.2">
      <c r="A121" s="174">
        <v>71</v>
      </c>
      <c r="B121" s="175" t="s">
        <v>330</v>
      </c>
      <c r="C121" s="192" t="s">
        <v>331</v>
      </c>
      <c r="D121" s="176" t="s">
        <v>146</v>
      </c>
      <c r="E121" s="177">
        <v>7.44</v>
      </c>
      <c r="F121" s="178"/>
      <c r="G121" s="179">
        <f>ROUND(E121*F121,2)</f>
        <v>0</v>
      </c>
      <c r="H121" s="178"/>
      <c r="I121" s="179">
        <f>ROUND(E121*H121,2)</f>
        <v>0</v>
      </c>
      <c r="J121" s="178"/>
      <c r="K121" s="179">
        <f>ROUND(E121*J121,2)</f>
        <v>0</v>
      </c>
      <c r="L121" s="179">
        <v>15</v>
      </c>
      <c r="M121" s="179">
        <f>G121*(1+L121/100)</f>
        <v>0</v>
      </c>
      <c r="N121" s="177">
        <v>3.0000000000000001E-5</v>
      </c>
      <c r="O121" s="177">
        <f>ROUND(E121*N121,2)</f>
        <v>0</v>
      </c>
      <c r="P121" s="177">
        <v>0</v>
      </c>
      <c r="Q121" s="177">
        <f>ROUND(E121*P121,2)</f>
        <v>0</v>
      </c>
      <c r="R121" s="179" t="s">
        <v>299</v>
      </c>
      <c r="S121" s="179" t="s">
        <v>141</v>
      </c>
      <c r="T121" s="180" t="s">
        <v>141</v>
      </c>
      <c r="U121" s="164">
        <v>0.05</v>
      </c>
      <c r="V121" s="164">
        <f>ROUND(E121*U121,2)</f>
        <v>0.37</v>
      </c>
      <c r="W121" s="164"/>
      <c r="X121" s="164" t="s">
        <v>142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143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253" t="s">
        <v>332</v>
      </c>
      <c r="D122" s="254"/>
      <c r="E122" s="254"/>
      <c r="F122" s="254"/>
      <c r="G122" s="254"/>
      <c r="H122" s="164"/>
      <c r="I122" s="164"/>
      <c r="J122" s="164"/>
      <c r="K122" s="164"/>
      <c r="L122" s="164"/>
      <c r="M122" s="164"/>
      <c r="N122" s="163"/>
      <c r="O122" s="163"/>
      <c r="P122" s="163"/>
      <c r="Q122" s="163"/>
      <c r="R122" s="164"/>
      <c r="S122" s="164"/>
      <c r="T122" s="164"/>
      <c r="U122" s="164"/>
      <c r="V122" s="164"/>
      <c r="W122" s="164"/>
      <c r="X122" s="164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196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81">
        <v>72</v>
      </c>
      <c r="B123" s="182" t="s">
        <v>333</v>
      </c>
      <c r="C123" s="191" t="s">
        <v>334</v>
      </c>
      <c r="D123" s="183" t="s">
        <v>162</v>
      </c>
      <c r="E123" s="184">
        <v>17.440000000000001</v>
      </c>
      <c r="F123" s="185"/>
      <c r="G123" s="186">
        <f>ROUND(E123*F123,2)</f>
        <v>0</v>
      </c>
      <c r="H123" s="185"/>
      <c r="I123" s="186">
        <f>ROUND(E123*H123,2)</f>
        <v>0</v>
      </c>
      <c r="J123" s="185"/>
      <c r="K123" s="186">
        <f>ROUND(E123*J123,2)</f>
        <v>0</v>
      </c>
      <c r="L123" s="186">
        <v>15</v>
      </c>
      <c r="M123" s="186">
        <f>G123*(1+L123/100)</f>
        <v>0</v>
      </c>
      <c r="N123" s="184">
        <v>0</v>
      </c>
      <c r="O123" s="184">
        <f>ROUND(E123*N123,2)</f>
        <v>0</v>
      </c>
      <c r="P123" s="184">
        <v>0</v>
      </c>
      <c r="Q123" s="184">
        <f>ROUND(E123*P123,2)</f>
        <v>0</v>
      </c>
      <c r="R123" s="186" t="s">
        <v>299</v>
      </c>
      <c r="S123" s="186" t="s">
        <v>141</v>
      </c>
      <c r="T123" s="187" t="s">
        <v>141</v>
      </c>
      <c r="U123" s="164">
        <v>0.13</v>
      </c>
      <c r="V123" s="164">
        <f>ROUND(E123*U123,2)</f>
        <v>2.27</v>
      </c>
      <c r="W123" s="164"/>
      <c r="X123" s="164" t="s">
        <v>142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143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74">
        <v>73</v>
      </c>
      <c r="B124" s="175" t="s">
        <v>335</v>
      </c>
      <c r="C124" s="192" t="s">
        <v>336</v>
      </c>
      <c r="D124" s="176" t="s">
        <v>146</v>
      </c>
      <c r="E124" s="177">
        <v>7.44</v>
      </c>
      <c r="F124" s="178"/>
      <c r="G124" s="179">
        <f>ROUND(E124*F124,2)</f>
        <v>0</v>
      </c>
      <c r="H124" s="178"/>
      <c r="I124" s="179">
        <f>ROUND(E124*H124,2)</f>
        <v>0</v>
      </c>
      <c r="J124" s="178"/>
      <c r="K124" s="179">
        <f>ROUND(E124*J124,2)</f>
        <v>0</v>
      </c>
      <c r="L124" s="179">
        <v>15</v>
      </c>
      <c r="M124" s="179">
        <f>G124*(1+L124/100)</f>
        <v>0</v>
      </c>
      <c r="N124" s="177">
        <v>0</v>
      </c>
      <c r="O124" s="177">
        <f>ROUND(E124*N124,2)</f>
        <v>0</v>
      </c>
      <c r="P124" s="177">
        <v>0</v>
      </c>
      <c r="Q124" s="177">
        <f>ROUND(E124*P124,2)</f>
        <v>0</v>
      </c>
      <c r="R124" s="179" t="s">
        <v>299</v>
      </c>
      <c r="S124" s="179" t="s">
        <v>141</v>
      </c>
      <c r="T124" s="180" t="s">
        <v>141</v>
      </c>
      <c r="U124" s="164">
        <v>1.4</v>
      </c>
      <c r="V124" s="164">
        <f>ROUND(E124*U124,2)</f>
        <v>10.42</v>
      </c>
      <c r="W124" s="164"/>
      <c r="X124" s="164" t="s">
        <v>142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143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255" t="s">
        <v>337</v>
      </c>
      <c r="D125" s="256"/>
      <c r="E125" s="256"/>
      <c r="F125" s="256"/>
      <c r="G125" s="256"/>
      <c r="H125" s="164"/>
      <c r="I125" s="164"/>
      <c r="J125" s="164"/>
      <c r="K125" s="164"/>
      <c r="L125" s="164"/>
      <c r="M125" s="164"/>
      <c r="N125" s="163"/>
      <c r="O125" s="163"/>
      <c r="P125" s="163"/>
      <c r="Q125" s="163"/>
      <c r="R125" s="164"/>
      <c r="S125" s="164"/>
      <c r="T125" s="164"/>
      <c r="U125" s="164"/>
      <c r="V125" s="164"/>
      <c r="W125" s="164"/>
      <c r="X125" s="164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148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33.75" outlineLevel="1" x14ac:dyDescent="0.2">
      <c r="A126" s="181">
        <v>74</v>
      </c>
      <c r="B126" s="182" t="s">
        <v>338</v>
      </c>
      <c r="C126" s="191" t="s">
        <v>339</v>
      </c>
      <c r="D126" s="183" t="s">
        <v>139</v>
      </c>
      <c r="E126" s="184">
        <v>7.8848000000000003</v>
      </c>
      <c r="F126" s="185"/>
      <c r="G126" s="186">
        <f>ROUND(E126*F126,2)</f>
        <v>0</v>
      </c>
      <c r="H126" s="185"/>
      <c r="I126" s="186">
        <f>ROUND(E126*H126,2)</f>
        <v>0</v>
      </c>
      <c r="J126" s="185"/>
      <c r="K126" s="186">
        <f>ROUND(E126*J126,2)</f>
        <v>0</v>
      </c>
      <c r="L126" s="186">
        <v>15</v>
      </c>
      <c r="M126" s="186">
        <f>G126*(1+L126/100)</f>
        <v>0</v>
      </c>
      <c r="N126" s="184">
        <v>2E-3</v>
      </c>
      <c r="O126" s="184">
        <f>ROUND(E126*N126,2)</f>
        <v>0.02</v>
      </c>
      <c r="P126" s="184">
        <v>0</v>
      </c>
      <c r="Q126" s="184">
        <f>ROUND(E126*P126,2)</f>
        <v>0</v>
      </c>
      <c r="R126" s="186" t="s">
        <v>242</v>
      </c>
      <c r="S126" s="186" t="s">
        <v>141</v>
      </c>
      <c r="T126" s="187" t="s">
        <v>141</v>
      </c>
      <c r="U126" s="164">
        <v>0</v>
      </c>
      <c r="V126" s="164">
        <f>ROUND(E126*U126,2)</f>
        <v>0</v>
      </c>
      <c r="W126" s="164"/>
      <c r="X126" s="164" t="s">
        <v>243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244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ht="22.5" outlineLevel="1" x14ac:dyDescent="0.2">
      <c r="A127" s="181">
        <v>75</v>
      </c>
      <c r="B127" s="182" t="s">
        <v>340</v>
      </c>
      <c r="C127" s="191" t="s">
        <v>341</v>
      </c>
      <c r="D127" s="183" t="s">
        <v>326</v>
      </c>
      <c r="E127" s="184">
        <v>281.60000000000002</v>
      </c>
      <c r="F127" s="185"/>
      <c r="G127" s="186">
        <f>ROUND(E127*F127,2)</f>
        <v>0</v>
      </c>
      <c r="H127" s="185"/>
      <c r="I127" s="186">
        <f>ROUND(E127*H127,2)</f>
        <v>0</v>
      </c>
      <c r="J127" s="185"/>
      <c r="K127" s="186">
        <f>ROUND(E127*J127,2)</f>
        <v>0</v>
      </c>
      <c r="L127" s="186">
        <v>15</v>
      </c>
      <c r="M127" s="186">
        <f>G127*(1+L127/100)</f>
        <v>0</v>
      </c>
      <c r="N127" s="184">
        <v>1E-3</v>
      </c>
      <c r="O127" s="184">
        <f>ROUND(E127*N127,2)</f>
        <v>0.28000000000000003</v>
      </c>
      <c r="P127" s="184">
        <v>0</v>
      </c>
      <c r="Q127" s="184">
        <f>ROUND(E127*P127,2)</f>
        <v>0</v>
      </c>
      <c r="R127" s="186" t="s">
        <v>242</v>
      </c>
      <c r="S127" s="186" t="s">
        <v>141</v>
      </c>
      <c r="T127" s="187" t="s">
        <v>141</v>
      </c>
      <c r="U127" s="164">
        <v>0</v>
      </c>
      <c r="V127" s="164">
        <f>ROUND(E127*U127,2)</f>
        <v>0</v>
      </c>
      <c r="W127" s="164"/>
      <c r="X127" s="164" t="s">
        <v>243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244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74">
        <v>76</v>
      </c>
      <c r="B128" s="175" t="s">
        <v>342</v>
      </c>
      <c r="C128" s="192" t="s">
        <v>343</v>
      </c>
      <c r="D128" s="176" t="s">
        <v>146</v>
      </c>
      <c r="E128" s="177">
        <v>8.5559999999999992</v>
      </c>
      <c r="F128" s="178"/>
      <c r="G128" s="179">
        <f>ROUND(E128*F128,2)</f>
        <v>0</v>
      </c>
      <c r="H128" s="178"/>
      <c r="I128" s="179">
        <f>ROUND(E128*H128,2)</f>
        <v>0</v>
      </c>
      <c r="J128" s="178"/>
      <c r="K128" s="179">
        <f>ROUND(E128*J128,2)</f>
        <v>0</v>
      </c>
      <c r="L128" s="179">
        <v>15</v>
      </c>
      <c r="M128" s="179">
        <f>G128*(1+L128/100)</f>
        <v>0</v>
      </c>
      <c r="N128" s="177">
        <v>1.0500000000000001E-2</v>
      </c>
      <c r="O128" s="177">
        <f>ROUND(E128*N128,2)</f>
        <v>0.09</v>
      </c>
      <c r="P128" s="177">
        <v>0</v>
      </c>
      <c r="Q128" s="177">
        <f>ROUND(E128*P128,2)</f>
        <v>0</v>
      </c>
      <c r="R128" s="179" t="s">
        <v>242</v>
      </c>
      <c r="S128" s="179" t="s">
        <v>141</v>
      </c>
      <c r="T128" s="180" t="s">
        <v>141</v>
      </c>
      <c r="U128" s="164">
        <v>0</v>
      </c>
      <c r="V128" s="164">
        <f>ROUND(E128*U128,2)</f>
        <v>0</v>
      </c>
      <c r="W128" s="164"/>
      <c r="X128" s="164" t="s">
        <v>243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244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outlineLevel="1" x14ac:dyDescent="0.2">
      <c r="A129" s="160">
        <v>77</v>
      </c>
      <c r="B129" s="161" t="s">
        <v>344</v>
      </c>
      <c r="C129" s="193" t="s">
        <v>345</v>
      </c>
      <c r="D129" s="162" t="s">
        <v>0</v>
      </c>
      <c r="E129" s="189"/>
      <c r="F129" s="165"/>
      <c r="G129" s="164">
        <f>ROUND(E129*F129,2)</f>
        <v>0</v>
      </c>
      <c r="H129" s="165"/>
      <c r="I129" s="164">
        <f>ROUND(E129*H129,2)</f>
        <v>0</v>
      </c>
      <c r="J129" s="165"/>
      <c r="K129" s="164">
        <f>ROUND(E129*J129,2)</f>
        <v>0</v>
      </c>
      <c r="L129" s="164">
        <v>15</v>
      </c>
      <c r="M129" s="164">
        <f>G129*(1+L129/100)</f>
        <v>0</v>
      </c>
      <c r="N129" s="163">
        <v>0</v>
      </c>
      <c r="O129" s="163">
        <f>ROUND(E129*N129,2)</f>
        <v>0</v>
      </c>
      <c r="P129" s="163">
        <v>0</v>
      </c>
      <c r="Q129" s="163">
        <f>ROUND(E129*P129,2)</f>
        <v>0</v>
      </c>
      <c r="R129" s="164" t="s">
        <v>299</v>
      </c>
      <c r="S129" s="164" t="s">
        <v>141</v>
      </c>
      <c r="T129" s="164" t="s">
        <v>141</v>
      </c>
      <c r="U129" s="164">
        <v>0</v>
      </c>
      <c r="V129" s="164">
        <f>ROUND(E129*U129,2)</f>
        <v>0</v>
      </c>
      <c r="W129" s="164"/>
      <c r="X129" s="164" t="s">
        <v>185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186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x14ac:dyDescent="0.2">
      <c r="A130" s="167" t="s">
        <v>135</v>
      </c>
      <c r="B130" s="168" t="s">
        <v>96</v>
      </c>
      <c r="C130" s="190" t="s">
        <v>97</v>
      </c>
      <c r="D130" s="169"/>
      <c r="E130" s="170"/>
      <c r="F130" s="171"/>
      <c r="G130" s="171">
        <f>SUMIF(AG131:AG135,"&lt;&gt;NOR",G131:G135)</f>
        <v>0</v>
      </c>
      <c r="H130" s="171"/>
      <c r="I130" s="171">
        <f>SUM(I131:I135)</f>
        <v>0</v>
      </c>
      <c r="J130" s="171"/>
      <c r="K130" s="171">
        <f>SUM(K131:K135)</f>
        <v>0</v>
      </c>
      <c r="L130" s="171"/>
      <c r="M130" s="171">
        <f>SUM(M131:M135)</f>
        <v>0</v>
      </c>
      <c r="N130" s="170"/>
      <c r="O130" s="170">
        <f>SUM(O131:O135)</f>
        <v>0</v>
      </c>
      <c r="P130" s="170"/>
      <c r="Q130" s="170">
        <f>SUM(Q131:Q135)</f>
        <v>0</v>
      </c>
      <c r="R130" s="171"/>
      <c r="S130" s="171"/>
      <c r="T130" s="172"/>
      <c r="U130" s="166"/>
      <c r="V130" s="166">
        <f>SUM(V131:V135)</f>
        <v>10.92</v>
      </c>
      <c r="W130" s="166"/>
      <c r="X130" s="166"/>
      <c r="AG130" t="s">
        <v>136</v>
      </c>
    </row>
    <row r="131" spans="1:60" outlineLevel="1" x14ac:dyDescent="0.2">
      <c r="A131" s="174">
        <v>78</v>
      </c>
      <c r="B131" s="175" t="s">
        <v>346</v>
      </c>
      <c r="C131" s="192" t="s">
        <v>347</v>
      </c>
      <c r="D131" s="176" t="s">
        <v>146</v>
      </c>
      <c r="E131" s="177">
        <v>5.0759999999999996</v>
      </c>
      <c r="F131" s="178"/>
      <c r="G131" s="179">
        <f>ROUND(E131*F131,2)</f>
        <v>0</v>
      </c>
      <c r="H131" s="178"/>
      <c r="I131" s="179">
        <f>ROUND(E131*H131,2)</f>
        <v>0</v>
      </c>
      <c r="J131" s="178"/>
      <c r="K131" s="179">
        <f>ROUND(E131*J131,2)</f>
        <v>0</v>
      </c>
      <c r="L131" s="179">
        <v>15</v>
      </c>
      <c r="M131" s="179">
        <f>G131*(1+L131/100)</f>
        <v>0</v>
      </c>
      <c r="N131" s="177">
        <v>3.1E-4</v>
      </c>
      <c r="O131" s="177">
        <f>ROUND(E131*N131,2)</f>
        <v>0</v>
      </c>
      <c r="P131" s="177">
        <v>0</v>
      </c>
      <c r="Q131" s="177">
        <f>ROUND(E131*P131,2)</f>
        <v>0</v>
      </c>
      <c r="R131" s="179" t="s">
        <v>348</v>
      </c>
      <c r="S131" s="179" t="s">
        <v>141</v>
      </c>
      <c r="T131" s="180" t="s">
        <v>141</v>
      </c>
      <c r="U131" s="164">
        <v>0.40300000000000002</v>
      </c>
      <c r="V131" s="164">
        <f>ROUND(E131*U131,2)</f>
        <v>2.0499999999999998</v>
      </c>
      <c r="W131" s="164"/>
      <c r="X131" s="164" t="s">
        <v>142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143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60"/>
      <c r="B132" s="161"/>
      <c r="C132" s="253" t="s">
        <v>349</v>
      </c>
      <c r="D132" s="254"/>
      <c r="E132" s="254"/>
      <c r="F132" s="254"/>
      <c r="G132" s="254"/>
      <c r="H132" s="164"/>
      <c r="I132" s="164"/>
      <c r="J132" s="164"/>
      <c r="K132" s="164"/>
      <c r="L132" s="164"/>
      <c r="M132" s="164"/>
      <c r="N132" s="163"/>
      <c r="O132" s="163"/>
      <c r="P132" s="163"/>
      <c r="Q132" s="163"/>
      <c r="R132" s="164"/>
      <c r="S132" s="164"/>
      <c r="T132" s="164"/>
      <c r="U132" s="164"/>
      <c r="V132" s="164"/>
      <c r="W132" s="164"/>
      <c r="X132" s="164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196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ht="22.5" outlineLevel="1" x14ac:dyDescent="0.2">
      <c r="A133" s="181">
        <v>79</v>
      </c>
      <c r="B133" s="182" t="s">
        <v>350</v>
      </c>
      <c r="C133" s="191" t="s">
        <v>351</v>
      </c>
      <c r="D133" s="183" t="s">
        <v>146</v>
      </c>
      <c r="E133" s="184">
        <v>4.2</v>
      </c>
      <c r="F133" s="185"/>
      <c r="G133" s="186">
        <f>ROUND(E133*F133,2)</f>
        <v>0</v>
      </c>
      <c r="H133" s="185"/>
      <c r="I133" s="186">
        <f>ROUND(E133*H133,2)</f>
        <v>0</v>
      </c>
      <c r="J133" s="185"/>
      <c r="K133" s="186">
        <f>ROUND(E133*J133,2)</f>
        <v>0</v>
      </c>
      <c r="L133" s="186">
        <v>15</v>
      </c>
      <c r="M133" s="186">
        <f>G133*(1+L133/100)</f>
        <v>0</v>
      </c>
      <c r="N133" s="184">
        <v>2.4000000000000001E-4</v>
      </c>
      <c r="O133" s="184">
        <f>ROUND(E133*N133,2)</f>
        <v>0</v>
      </c>
      <c r="P133" s="184">
        <v>0</v>
      </c>
      <c r="Q133" s="184">
        <f>ROUND(E133*P133,2)</f>
        <v>0</v>
      </c>
      <c r="R133" s="186" t="s">
        <v>348</v>
      </c>
      <c r="S133" s="186" t="s">
        <v>141</v>
      </c>
      <c r="T133" s="187" t="s">
        <v>141</v>
      </c>
      <c r="U133" s="164">
        <v>0.17</v>
      </c>
      <c r="V133" s="164">
        <f>ROUND(E133*U133,2)</f>
        <v>0.71</v>
      </c>
      <c r="W133" s="164"/>
      <c r="X133" s="164" t="s">
        <v>142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143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81">
        <v>80</v>
      </c>
      <c r="B134" s="182" t="s">
        <v>352</v>
      </c>
      <c r="C134" s="191" t="s">
        <v>353</v>
      </c>
      <c r="D134" s="183" t="s">
        <v>146</v>
      </c>
      <c r="E134" s="184">
        <v>23.7</v>
      </c>
      <c r="F134" s="185"/>
      <c r="G134" s="186">
        <f>ROUND(E134*F134,2)</f>
        <v>0</v>
      </c>
      <c r="H134" s="185"/>
      <c r="I134" s="186">
        <f>ROUND(E134*H134,2)</f>
        <v>0</v>
      </c>
      <c r="J134" s="185"/>
      <c r="K134" s="186">
        <f>ROUND(E134*J134,2)</f>
        <v>0</v>
      </c>
      <c r="L134" s="186">
        <v>15</v>
      </c>
      <c r="M134" s="186">
        <f>G134*(1+L134/100)</f>
        <v>0</v>
      </c>
      <c r="N134" s="184">
        <v>1.0000000000000001E-5</v>
      </c>
      <c r="O134" s="184">
        <f>ROUND(E134*N134,2)</f>
        <v>0</v>
      </c>
      <c r="P134" s="184">
        <v>0</v>
      </c>
      <c r="Q134" s="184">
        <f>ROUND(E134*P134,2)</f>
        <v>0</v>
      </c>
      <c r="R134" s="186" t="s">
        <v>348</v>
      </c>
      <c r="S134" s="186" t="s">
        <v>141</v>
      </c>
      <c r="T134" s="187" t="s">
        <v>141</v>
      </c>
      <c r="U134" s="164">
        <v>0.122</v>
      </c>
      <c r="V134" s="164">
        <f>ROUND(E134*U134,2)</f>
        <v>2.89</v>
      </c>
      <c r="W134" s="164"/>
      <c r="X134" s="164" t="s">
        <v>142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143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81">
        <v>81</v>
      </c>
      <c r="B135" s="182" t="s">
        <v>354</v>
      </c>
      <c r="C135" s="191" t="s">
        <v>355</v>
      </c>
      <c r="D135" s="183" t="s">
        <v>146</v>
      </c>
      <c r="E135" s="184">
        <v>77.522000000000006</v>
      </c>
      <c r="F135" s="185"/>
      <c r="G135" s="186">
        <f>ROUND(E135*F135,2)</f>
        <v>0</v>
      </c>
      <c r="H135" s="185"/>
      <c r="I135" s="186">
        <f>ROUND(E135*H135,2)</f>
        <v>0</v>
      </c>
      <c r="J135" s="185"/>
      <c r="K135" s="186">
        <f>ROUND(E135*J135,2)</f>
        <v>0</v>
      </c>
      <c r="L135" s="186">
        <v>15</v>
      </c>
      <c r="M135" s="186">
        <f>G135*(1+L135/100)</f>
        <v>0</v>
      </c>
      <c r="N135" s="184">
        <v>1.0000000000000001E-5</v>
      </c>
      <c r="O135" s="184">
        <f>ROUND(E135*N135,2)</f>
        <v>0</v>
      </c>
      <c r="P135" s="184">
        <v>0</v>
      </c>
      <c r="Q135" s="184">
        <f>ROUND(E135*P135,2)</f>
        <v>0</v>
      </c>
      <c r="R135" s="186" t="s">
        <v>348</v>
      </c>
      <c r="S135" s="186" t="s">
        <v>141</v>
      </c>
      <c r="T135" s="187" t="s">
        <v>141</v>
      </c>
      <c r="U135" s="164">
        <v>6.8000000000000005E-2</v>
      </c>
      <c r="V135" s="164">
        <f>ROUND(E135*U135,2)</f>
        <v>5.27</v>
      </c>
      <c r="W135" s="164"/>
      <c r="X135" s="164" t="s">
        <v>142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143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x14ac:dyDescent="0.2">
      <c r="A136" s="167" t="s">
        <v>135</v>
      </c>
      <c r="B136" s="168" t="s">
        <v>98</v>
      </c>
      <c r="C136" s="190" t="s">
        <v>99</v>
      </c>
      <c r="D136" s="169"/>
      <c r="E136" s="170"/>
      <c r="F136" s="171"/>
      <c r="G136" s="171">
        <f>SUMIF(AG137:AG138,"&lt;&gt;NOR",G137:G138)</f>
        <v>0</v>
      </c>
      <c r="H136" s="171"/>
      <c r="I136" s="171">
        <f>SUM(I137:I138)</f>
        <v>0</v>
      </c>
      <c r="J136" s="171"/>
      <c r="K136" s="171">
        <f>SUM(K137:K138)</f>
        <v>0</v>
      </c>
      <c r="L136" s="171"/>
      <c r="M136" s="171">
        <f>SUM(M137:M138)</f>
        <v>0</v>
      </c>
      <c r="N136" s="170"/>
      <c r="O136" s="170">
        <f>SUM(O137:O138)</f>
        <v>0.02</v>
      </c>
      <c r="P136" s="170"/>
      <c r="Q136" s="170">
        <f>SUM(Q137:Q138)</f>
        <v>0</v>
      </c>
      <c r="R136" s="171"/>
      <c r="S136" s="171"/>
      <c r="T136" s="172"/>
      <c r="U136" s="166"/>
      <c r="V136" s="166">
        <f>SUM(V137:V138)</f>
        <v>13.559999999999999</v>
      </c>
      <c r="W136" s="166"/>
      <c r="X136" s="166"/>
      <c r="AG136" t="s">
        <v>136</v>
      </c>
    </row>
    <row r="137" spans="1:60" outlineLevel="1" x14ac:dyDescent="0.2">
      <c r="A137" s="181">
        <v>82</v>
      </c>
      <c r="B137" s="182" t="s">
        <v>356</v>
      </c>
      <c r="C137" s="191" t="s">
        <v>357</v>
      </c>
      <c r="D137" s="183" t="s">
        <v>146</v>
      </c>
      <c r="E137" s="184">
        <v>100.922</v>
      </c>
      <c r="F137" s="185"/>
      <c r="G137" s="186">
        <f>ROUND(E137*F137,2)</f>
        <v>0</v>
      </c>
      <c r="H137" s="185"/>
      <c r="I137" s="186">
        <f>ROUND(E137*H137,2)</f>
        <v>0</v>
      </c>
      <c r="J137" s="185"/>
      <c r="K137" s="186">
        <f>ROUND(E137*J137,2)</f>
        <v>0</v>
      </c>
      <c r="L137" s="186">
        <v>15</v>
      </c>
      <c r="M137" s="186">
        <f>G137*(1+L137/100)</f>
        <v>0</v>
      </c>
      <c r="N137" s="184">
        <v>6.9999999999999994E-5</v>
      </c>
      <c r="O137" s="184">
        <f>ROUND(E137*N137,2)</f>
        <v>0.01</v>
      </c>
      <c r="P137" s="184">
        <v>0</v>
      </c>
      <c r="Q137" s="184">
        <f>ROUND(E137*P137,2)</f>
        <v>0</v>
      </c>
      <c r="R137" s="186" t="s">
        <v>358</v>
      </c>
      <c r="S137" s="186" t="s">
        <v>141</v>
      </c>
      <c r="T137" s="187" t="s">
        <v>141</v>
      </c>
      <c r="U137" s="164">
        <v>3.2480000000000002E-2</v>
      </c>
      <c r="V137" s="164">
        <f>ROUND(E137*U137,2)</f>
        <v>3.28</v>
      </c>
      <c r="W137" s="164"/>
      <c r="X137" s="164" t="s">
        <v>142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143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81">
        <v>83</v>
      </c>
      <c r="B138" s="182" t="s">
        <v>359</v>
      </c>
      <c r="C138" s="191" t="s">
        <v>360</v>
      </c>
      <c r="D138" s="183" t="s">
        <v>146</v>
      </c>
      <c r="E138" s="184">
        <v>100.922</v>
      </c>
      <c r="F138" s="185"/>
      <c r="G138" s="186">
        <f>ROUND(E138*F138,2)</f>
        <v>0</v>
      </c>
      <c r="H138" s="185"/>
      <c r="I138" s="186">
        <f>ROUND(E138*H138,2)</f>
        <v>0</v>
      </c>
      <c r="J138" s="185"/>
      <c r="K138" s="186">
        <f>ROUND(E138*J138,2)</f>
        <v>0</v>
      </c>
      <c r="L138" s="186">
        <v>15</v>
      </c>
      <c r="M138" s="186">
        <f>G138*(1+L138/100)</f>
        <v>0</v>
      </c>
      <c r="N138" s="184">
        <v>1.3999999999999999E-4</v>
      </c>
      <c r="O138" s="184">
        <f>ROUND(E138*N138,2)</f>
        <v>0.01</v>
      </c>
      <c r="P138" s="184">
        <v>0</v>
      </c>
      <c r="Q138" s="184">
        <f>ROUND(E138*P138,2)</f>
        <v>0</v>
      </c>
      <c r="R138" s="186" t="s">
        <v>358</v>
      </c>
      <c r="S138" s="186" t="s">
        <v>141</v>
      </c>
      <c r="T138" s="187" t="s">
        <v>141</v>
      </c>
      <c r="U138" s="164">
        <v>0.10191</v>
      </c>
      <c r="V138" s="164">
        <f>ROUND(E138*U138,2)</f>
        <v>10.28</v>
      </c>
      <c r="W138" s="164"/>
      <c r="X138" s="164" t="s">
        <v>142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143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67" t="s">
        <v>135</v>
      </c>
      <c r="B139" s="168" t="s">
        <v>100</v>
      </c>
      <c r="C139" s="190" t="s">
        <v>101</v>
      </c>
      <c r="D139" s="169"/>
      <c r="E139" s="170"/>
      <c r="F139" s="171"/>
      <c r="G139" s="171">
        <f>SUMIF(AG140:AG166,"&lt;&gt;NOR",G140:G166)</f>
        <v>0</v>
      </c>
      <c r="H139" s="171"/>
      <c r="I139" s="171">
        <f>SUM(I140:I166)</f>
        <v>0</v>
      </c>
      <c r="J139" s="171"/>
      <c r="K139" s="171">
        <f>SUM(K140:K166)</f>
        <v>0</v>
      </c>
      <c r="L139" s="171"/>
      <c r="M139" s="171">
        <f>SUM(M140:M166)</f>
        <v>0</v>
      </c>
      <c r="N139" s="170"/>
      <c r="O139" s="170">
        <f>SUM(O140:O166)</f>
        <v>6.0000000000000005E-2</v>
      </c>
      <c r="P139" s="170"/>
      <c r="Q139" s="170">
        <f>SUM(Q140:Q166)</f>
        <v>0</v>
      </c>
      <c r="R139" s="171"/>
      <c r="S139" s="171"/>
      <c r="T139" s="172"/>
      <c r="U139" s="166"/>
      <c r="V139" s="166">
        <f>SUM(V140:V166)</f>
        <v>38.6</v>
      </c>
      <c r="W139" s="166"/>
      <c r="X139" s="166"/>
      <c r="AG139" t="s">
        <v>136</v>
      </c>
    </row>
    <row r="140" spans="1:60" outlineLevel="1" x14ac:dyDescent="0.2">
      <c r="A140" s="181">
        <v>84</v>
      </c>
      <c r="B140" s="182" t="s">
        <v>361</v>
      </c>
      <c r="C140" s="191" t="s">
        <v>362</v>
      </c>
      <c r="D140" s="183" t="s">
        <v>162</v>
      </c>
      <c r="E140" s="184">
        <v>45</v>
      </c>
      <c r="F140" s="185"/>
      <c r="G140" s="186">
        <f t="shared" ref="G140:G166" si="21">ROUND(E140*F140,2)</f>
        <v>0</v>
      </c>
      <c r="H140" s="185"/>
      <c r="I140" s="186">
        <f t="shared" ref="I140:I166" si="22">ROUND(E140*H140,2)</f>
        <v>0</v>
      </c>
      <c r="J140" s="185"/>
      <c r="K140" s="186">
        <f t="shared" ref="K140:K166" si="23">ROUND(E140*J140,2)</f>
        <v>0</v>
      </c>
      <c r="L140" s="186">
        <v>15</v>
      </c>
      <c r="M140" s="186">
        <f t="shared" ref="M140:M166" si="24">G140*(1+L140/100)</f>
        <v>0</v>
      </c>
      <c r="N140" s="184">
        <v>0</v>
      </c>
      <c r="O140" s="184">
        <f t="shared" ref="O140:O166" si="25">ROUND(E140*N140,2)</f>
        <v>0</v>
      </c>
      <c r="P140" s="184">
        <v>0</v>
      </c>
      <c r="Q140" s="184">
        <f t="shared" ref="Q140:Q166" si="26">ROUND(E140*P140,2)</f>
        <v>0</v>
      </c>
      <c r="R140" s="186" t="s">
        <v>100</v>
      </c>
      <c r="S140" s="186" t="s">
        <v>141</v>
      </c>
      <c r="T140" s="187" t="s">
        <v>141</v>
      </c>
      <c r="U140" s="164">
        <v>0.17083000000000001</v>
      </c>
      <c r="V140" s="164">
        <f t="shared" ref="V140:V166" si="27">ROUND(E140*U140,2)</f>
        <v>7.69</v>
      </c>
      <c r="W140" s="164"/>
      <c r="X140" s="164" t="s">
        <v>142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143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81">
        <v>85</v>
      </c>
      <c r="B141" s="182" t="s">
        <v>363</v>
      </c>
      <c r="C141" s="191" t="s">
        <v>364</v>
      </c>
      <c r="D141" s="183" t="s">
        <v>139</v>
      </c>
      <c r="E141" s="184">
        <v>1</v>
      </c>
      <c r="F141" s="185"/>
      <c r="G141" s="186">
        <f t="shared" si="21"/>
        <v>0</v>
      </c>
      <c r="H141" s="185"/>
      <c r="I141" s="186">
        <f t="shared" si="22"/>
        <v>0</v>
      </c>
      <c r="J141" s="185"/>
      <c r="K141" s="186">
        <f t="shared" si="23"/>
        <v>0</v>
      </c>
      <c r="L141" s="186">
        <v>15</v>
      </c>
      <c r="M141" s="186">
        <f t="shared" si="24"/>
        <v>0</v>
      </c>
      <c r="N141" s="184">
        <v>3.0000000000000001E-5</v>
      </c>
      <c r="O141" s="184">
        <f t="shared" si="25"/>
        <v>0</v>
      </c>
      <c r="P141" s="184">
        <v>0</v>
      </c>
      <c r="Q141" s="184">
        <f t="shared" si="26"/>
        <v>0</v>
      </c>
      <c r="R141" s="186" t="s">
        <v>100</v>
      </c>
      <c r="S141" s="186" t="s">
        <v>141</v>
      </c>
      <c r="T141" s="187" t="s">
        <v>141</v>
      </c>
      <c r="U141" s="164">
        <v>0.20033000000000001</v>
      </c>
      <c r="V141" s="164">
        <f t="shared" si="27"/>
        <v>0.2</v>
      </c>
      <c r="W141" s="164"/>
      <c r="X141" s="164" t="s">
        <v>142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143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ht="22.5" outlineLevel="1" x14ac:dyDescent="0.2">
      <c r="A142" s="181">
        <v>86</v>
      </c>
      <c r="B142" s="182" t="s">
        <v>365</v>
      </c>
      <c r="C142" s="191" t="s">
        <v>366</v>
      </c>
      <c r="D142" s="183" t="s">
        <v>139</v>
      </c>
      <c r="E142" s="184">
        <v>5</v>
      </c>
      <c r="F142" s="185"/>
      <c r="G142" s="186">
        <f t="shared" si="21"/>
        <v>0</v>
      </c>
      <c r="H142" s="185"/>
      <c r="I142" s="186">
        <f t="shared" si="22"/>
        <v>0</v>
      </c>
      <c r="J142" s="185"/>
      <c r="K142" s="186">
        <f t="shared" si="23"/>
        <v>0</v>
      </c>
      <c r="L142" s="186">
        <v>15</v>
      </c>
      <c r="M142" s="186">
        <f t="shared" si="24"/>
        <v>0</v>
      </c>
      <c r="N142" s="184">
        <v>9.0000000000000006E-5</v>
      </c>
      <c r="O142" s="184">
        <f t="shared" si="25"/>
        <v>0</v>
      </c>
      <c r="P142" s="184">
        <v>0</v>
      </c>
      <c r="Q142" s="184">
        <f t="shared" si="26"/>
        <v>0</v>
      </c>
      <c r="R142" s="186" t="s">
        <v>100</v>
      </c>
      <c r="S142" s="186" t="s">
        <v>141</v>
      </c>
      <c r="T142" s="187" t="s">
        <v>141</v>
      </c>
      <c r="U142" s="164">
        <v>0.39017000000000002</v>
      </c>
      <c r="V142" s="164">
        <f t="shared" si="27"/>
        <v>1.95</v>
      </c>
      <c r="W142" s="164"/>
      <c r="X142" s="164" t="s">
        <v>142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143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81">
        <v>87</v>
      </c>
      <c r="B143" s="182" t="s">
        <v>367</v>
      </c>
      <c r="C143" s="191" t="s">
        <v>368</v>
      </c>
      <c r="D143" s="183" t="s">
        <v>139</v>
      </c>
      <c r="E143" s="184">
        <v>2</v>
      </c>
      <c r="F143" s="185"/>
      <c r="G143" s="186">
        <f t="shared" si="21"/>
        <v>0</v>
      </c>
      <c r="H143" s="185"/>
      <c r="I143" s="186">
        <f t="shared" si="22"/>
        <v>0</v>
      </c>
      <c r="J143" s="185"/>
      <c r="K143" s="186">
        <f t="shared" si="23"/>
        <v>0</v>
      </c>
      <c r="L143" s="186">
        <v>15</v>
      </c>
      <c r="M143" s="186">
        <f t="shared" si="24"/>
        <v>0</v>
      </c>
      <c r="N143" s="184">
        <v>4.0000000000000003E-5</v>
      </c>
      <c r="O143" s="184">
        <f t="shared" si="25"/>
        <v>0</v>
      </c>
      <c r="P143" s="184">
        <v>0</v>
      </c>
      <c r="Q143" s="184">
        <f t="shared" si="26"/>
        <v>0</v>
      </c>
      <c r="R143" s="186" t="s">
        <v>100</v>
      </c>
      <c r="S143" s="186" t="s">
        <v>141</v>
      </c>
      <c r="T143" s="187" t="s">
        <v>141</v>
      </c>
      <c r="U143" s="164">
        <v>0.30567</v>
      </c>
      <c r="V143" s="164">
        <f t="shared" si="27"/>
        <v>0.61</v>
      </c>
      <c r="W143" s="164"/>
      <c r="X143" s="164" t="s">
        <v>142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143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2.5" outlineLevel="1" x14ac:dyDescent="0.2">
      <c r="A144" s="181">
        <v>88</v>
      </c>
      <c r="B144" s="182" t="s">
        <v>369</v>
      </c>
      <c r="C144" s="191" t="s">
        <v>370</v>
      </c>
      <c r="D144" s="183" t="s">
        <v>139</v>
      </c>
      <c r="E144" s="184">
        <v>1</v>
      </c>
      <c r="F144" s="185"/>
      <c r="G144" s="186">
        <f t="shared" si="21"/>
        <v>0</v>
      </c>
      <c r="H144" s="185"/>
      <c r="I144" s="186">
        <f t="shared" si="22"/>
        <v>0</v>
      </c>
      <c r="J144" s="185"/>
      <c r="K144" s="186">
        <f t="shared" si="23"/>
        <v>0</v>
      </c>
      <c r="L144" s="186">
        <v>15</v>
      </c>
      <c r="M144" s="186">
        <f t="shared" si="24"/>
        <v>0</v>
      </c>
      <c r="N144" s="184">
        <v>4.0000000000000003E-5</v>
      </c>
      <c r="O144" s="184">
        <f t="shared" si="25"/>
        <v>0</v>
      </c>
      <c r="P144" s="184">
        <v>0</v>
      </c>
      <c r="Q144" s="184">
        <f t="shared" si="26"/>
        <v>0</v>
      </c>
      <c r="R144" s="186" t="s">
        <v>100</v>
      </c>
      <c r="S144" s="186" t="s">
        <v>141</v>
      </c>
      <c r="T144" s="187" t="s">
        <v>141</v>
      </c>
      <c r="U144" s="164">
        <v>0.32667000000000002</v>
      </c>
      <c r="V144" s="164">
        <f t="shared" si="27"/>
        <v>0.33</v>
      </c>
      <c r="W144" s="164"/>
      <c r="X144" s="164" t="s">
        <v>142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143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ht="22.5" outlineLevel="1" x14ac:dyDescent="0.2">
      <c r="A145" s="181">
        <v>89</v>
      </c>
      <c r="B145" s="182" t="s">
        <v>371</v>
      </c>
      <c r="C145" s="191" t="s">
        <v>372</v>
      </c>
      <c r="D145" s="183" t="s">
        <v>139</v>
      </c>
      <c r="E145" s="184">
        <v>2</v>
      </c>
      <c r="F145" s="185"/>
      <c r="G145" s="186">
        <f t="shared" si="21"/>
        <v>0</v>
      </c>
      <c r="H145" s="185"/>
      <c r="I145" s="186">
        <f t="shared" si="22"/>
        <v>0</v>
      </c>
      <c r="J145" s="185"/>
      <c r="K145" s="186">
        <f t="shared" si="23"/>
        <v>0</v>
      </c>
      <c r="L145" s="186">
        <v>15</v>
      </c>
      <c r="M145" s="186">
        <f t="shared" si="24"/>
        <v>0</v>
      </c>
      <c r="N145" s="184">
        <v>4.0000000000000003E-5</v>
      </c>
      <c r="O145" s="184">
        <f t="shared" si="25"/>
        <v>0</v>
      </c>
      <c r="P145" s="184">
        <v>0</v>
      </c>
      <c r="Q145" s="184">
        <f t="shared" si="26"/>
        <v>0</v>
      </c>
      <c r="R145" s="186" t="s">
        <v>100</v>
      </c>
      <c r="S145" s="186" t="s">
        <v>141</v>
      </c>
      <c r="T145" s="187" t="s">
        <v>141</v>
      </c>
      <c r="U145" s="164">
        <v>0.32667000000000002</v>
      </c>
      <c r="V145" s="164">
        <f t="shared" si="27"/>
        <v>0.65</v>
      </c>
      <c r="W145" s="164"/>
      <c r="X145" s="164" t="s">
        <v>142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143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22.5" outlineLevel="1" x14ac:dyDescent="0.2">
      <c r="A146" s="181">
        <v>90</v>
      </c>
      <c r="B146" s="182" t="s">
        <v>373</v>
      </c>
      <c r="C146" s="191" t="s">
        <v>374</v>
      </c>
      <c r="D146" s="183" t="s">
        <v>139</v>
      </c>
      <c r="E146" s="184">
        <v>8</v>
      </c>
      <c r="F146" s="185"/>
      <c r="G146" s="186">
        <f t="shared" si="21"/>
        <v>0</v>
      </c>
      <c r="H146" s="185"/>
      <c r="I146" s="186">
        <f t="shared" si="22"/>
        <v>0</v>
      </c>
      <c r="J146" s="185"/>
      <c r="K146" s="186">
        <f t="shared" si="23"/>
        <v>0</v>
      </c>
      <c r="L146" s="186">
        <v>15</v>
      </c>
      <c r="M146" s="186">
        <f t="shared" si="24"/>
        <v>0</v>
      </c>
      <c r="N146" s="184">
        <v>9.0000000000000006E-5</v>
      </c>
      <c r="O146" s="184">
        <f t="shared" si="25"/>
        <v>0</v>
      </c>
      <c r="P146" s="184">
        <v>0</v>
      </c>
      <c r="Q146" s="184">
        <f t="shared" si="26"/>
        <v>0</v>
      </c>
      <c r="R146" s="186" t="s">
        <v>100</v>
      </c>
      <c r="S146" s="186" t="s">
        <v>141</v>
      </c>
      <c r="T146" s="187" t="s">
        <v>141</v>
      </c>
      <c r="U146" s="164">
        <v>0.2475</v>
      </c>
      <c r="V146" s="164">
        <f t="shared" si="27"/>
        <v>1.98</v>
      </c>
      <c r="W146" s="164"/>
      <c r="X146" s="164" t="s">
        <v>142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143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ht="22.5" outlineLevel="1" x14ac:dyDescent="0.2">
      <c r="A147" s="181">
        <v>91</v>
      </c>
      <c r="B147" s="182" t="s">
        <v>375</v>
      </c>
      <c r="C147" s="191" t="s">
        <v>376</v>
      </c>
      <c r="D147" s="183" t="s">
        <v>139</v>
      </c>
      <c r="E147" s="184">
        <v>3</v>
      </c>
      <c r="F147" s="185"/>
      <c r="G147" s="186">
        <f t="shared" si="21"/>
        <v>0</v>
      </c>
      <c r="H147" s="185"/>
      <c r="I147" s="186">
        <f t="shared" si="22"/>
        <v>0</v>
      </c>
      <c r="J147" s="185"/>
      <c r="K147" s="186">
        <f t="shared" si="23"/>
        <v>0</v>
      </c>
      <c r="L147" s="186">
        <v>15</v>
      </c>
      <c r="M147" s="186">
        <f t="shared" si="24"/>
        <v>0</v>
      </c>
      <c r="N147" s="184">
        <v>1.2E-4</v>
      </c>
      <c r="O147" s="184">
        <f t="shared" si="25"/>
        <v>0</v>
      </c>
      <c r="P147" s="184">
        <v>0</v>
      </c>
      <c r="Q147" s="184">
        <f t="shared" si="26"/>
        <v>0</v>
      </c>
      <c r="R147" s="186" t="s">
        <v>100</v>
      </c>
      <c r="S147" s="186" t="s">
        <v>141</v>
      </c>
      <c r="T147" s="187" t="s">
        <v>141</v>
      </c>
      <c r="U147" s="164">
        <v>0.27400000000000002</v>
      </c>
      <c r="V147" s="164">
        <f t="shared" si="27"/>
        <v>0.82</v>
      </c>
      <c r="W147" s="164"/>
      <c r="X147" s="164" t="s">
        <v>142</v>
      </c>
      <c r="Y147" s="153"/>
      <c r="Z147" s="153"/>
      <c r="AA147" s="153"/>
      <c r="AB147" s="153"/>
      <c r="AC147" s="153"/>
      <c r="AD147" s="153"/>
      <c r="AE147" s="153"/>
      <c r="AF147" s="153"/>
      <c r="AG147" s="153" t="s">
        <v>143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81">
        <v>92</v>
      </c>
      <c r="B148" s="182" t="s">
        <v>377</v>
      </c>
      <c r="C148" s="191" t="s">
        <v>378</v>
      </c>
      <c r="D148" s="183" t="s">
        <v>139</v>
      </c>
      <c r="E148" s="184">
        <v>2</v>
      </c>
      <c r="F148" s="185"/>
      <c r="G148" s="186">
        <f t="shared" si="21"/>
        <v>0</v>
      </c>
      <c r="H148" s="185"/>
      <c r="I148" s="186">
        <f t="shared" si="22"/>
        <v>0</v>
      </c>
      <c r="J148" s="185"/>
      <c r="K148" s="186">
        <f t="shared" si="23"/>
        <v>0</v>
      </c>
      <c r="L148" s="186">
        <v>15</v>
      </c>
      <c r="M148" s="186">
        <f t="shared" si="24"/>
        <v>0</v>
      </c>
      <c r="N148" s="184">
        <v>0</v>
      </c>
      <c r="O148" s="184">
        <f t="shared" si="25"/>
        <v>0</v>
      </c>
      <c r="P148" s="184">
        <v>0</v>
      </c>
      <c r="Q148" s="184">
        <f t="shared" si="26"/>
        <v>0</v>
      </c>
      <c r="R148" s="186" t="s">
        <v>100</v>
      </c>
      <c r="S148" s="186" t="s">
        <v>379</v>
      </c>
      <c r="T148" s="187" t="s">
        <v>248</v>
      </c>
      <c r="U148" s="164">
        <v>0.47</v>
      </c>
      <c r="V148" s="164">
        <f t="shared" si="27"/>
        <v>0.94</v>
      </c>
      <c r="W148" s="164"/>
      <c r="X148" s="164" t="s">
        <v>142</v>
      </c>
      <c r="Y148" s="153"/>
      <c r="Z148" s="153"/>
      <c r="AA148" s="153"/>
      <c r="AB148" s="153"/>
      <c r="AC148" s="153"/>
      <c r="AD148" s="153"/>
      <c r="AE148" s="153"/>
      <c r="AF148" s="153"/>
      <c r="AG148" s="153" t="s">
        <v>143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ht="22.5" outlineLevel="1" x14ac:dyDescent="0.2">
      <c r="A149" s="181">
        <v>93</v>
      </c>
      <c r="B149" s="182" t="s">
        <v>380</v>
      </c>
      <c r="C149" s="191" t="s">
        <v>381</v>
      </c>
      <c r="D149" s="183" t="s">
        <v>139</v>
      </c>
      <c r="E149" s="184">
        <v>3</v>
      </c>
      <c r="F149" s="185"/>
      <c r="G149" s="186">
        <f t="shared" si="21"/>
        <v>0</v>
      </c>
      <c r="H149" s="185"/>
      <c r="I149" s="186">
        <f t="shared" si="22"/>
        <v>0</v>
      </c>
      <c r="J149" s="185"/>
      <c r="K149" s="186">
        <f t="shared" si="23"/>
        <v>0</v>
      </c>
      <c r="L149" s="186">
        <v>15</v>
      </c>
      <c r="M149" s="186">
        <f t="shared" si="24"/>
        <v>0</v>
      </c>
      <c r="N149" s="184">
        <v>0</v>
      </c>
      <c r="O149" s="184">
        <f t="shared" si="25"/>
        <v>0</v>
      </c>
      <c r="P149" s="184">
        <v>0</v>
      </c>
      <c r="Q149" s="184">
        <f t="shared" si="26"/>
        <v>0</v>
      </c>
      <c r="R149" s="186" t="s">
        <v>100</v>
      </c>
      <c r="S149" s="186" t="s">
        <v>379</v>
      </c>
      <c r="T149" s="187" t="s">
        <v>248</v>
      </c>
      <c r="U149" s="164">
        <v>0.31617000000000001</v>
      </c>
      <c r="V149" s="164">
        <f t="shared" si="27"/>
        <v>0.95</v>
      </c>
      <c r="W149" s="164"/>
      <c r="X149" s="164" t="s">
        <v>142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143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22.5" outlineLevel="1" x14ac:dyDescent="0.2">
      <c r="A150" s="181">
        <v>94</v>
      </c>
      <c r="B150" s="182" t="s">
        <v>382</v>
      </c>
      <c r="C150" s="191" t="s">
        <v>383</v>
      </c>
      <c r="D150" s="183" t="s">
        <v>139</v>
      </c>
      <c r="E150" s="184">
        <v>1</v>
      </c>
      <c r="F150" s="185"/>
      <c r="G150" s="186">
        <f t="shared" si="21"/>
        <v>0</v>
      </c>
      <c r="H150" s="185"/>
      <c r="I150" s="186">
        <f t="shared" si="22"/>
        <v>0</v>
      </c>
      <c r="J150" s="185"/>
      <c r="K150" s="186">
        <f t="shared" si="23"/>
        <v>0</v>
      </c>
      <c r="L150" s="186">
        <v>15</v>
      </c>
      <c r="M150" s="186">
        <f t="shared" si="24"/>
        <v>0</v>
      </c>
      <c r="N150" s="184">
        <v>1.6000000000000001E-4</v>
      </c>
      <c r="O150" s="184">
        <f t="shared" si="25"/>
        <v>0</v>
      </c>
      <c r="P150" s="184">
        <v>0</v>
      </c>
      <c r="Q150" s="184">
        <f t="shared" si="26"/>
        <v>0</v>
      </c>
      <c r="R150" s="186" t="s">
        <v>100</v>
      </c>
      <c r="S150" s="186" t="s">
        <v>379</v>
      </c>
      <c r="T150" s="187" t="s">
        <v>248</v>
      </c>
      <c r="U150" s="164">
        <v>0.33733000000000002</v>
      </c>
      <c r="V150" s="164">
        <f t="shared" si="27"/>
        <v>0.34</v>
      </c>
      <c r="W150" s="164"/>
      <c r="X150" s="164" t="s">
        <v>142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143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81">
        <v>95</v>
      </c>
      <c r="B151" s="182" t="s">
        <v>384</v>
      </c>
      <c r="C151" s="191" t="s">
        <v>385</v>
      </c>
      <c r="D151" s="183" t="s">
        <v>162</v>
      </c>
      <c r="E151" s="184">
        <v>10</v>
      </c>
      <c r="F151" s="185"/>
      <c r="G151" s="186">
        <f t="shared" si="21"/>
        <v>0</v>
      </c>
      <c r="H151" s="185"/>
      <c r="I151" s="186">
        <f t="shared" si="22"/>
        <v>0</v>
      </c>
      <c r="J151" s="185"/>
      <c r="K151" s="186">
        <f t="shared" si="23"/>
        <v>0</v>
      </c>
      <c r="L151" s="186">
        <v>15</v>
      </c>
      <c r="M151" s="186">
        <f t="shared" si="24"/>
        <v>0</v>
      </c>
      <c r="N151" s="184">
        <v>0</v>
      </c>
      <c r="O151" s="184">
        <f t="shared" si="25"/>
        <v>0</v>
      </c>
      <c r="P151" s="184">
        <v>0</v>
      </c>
      <c r="Q151" s="184">
        <f t="shared" si="26"/>
        <v>0</v>
      </c>
      <c r="R151" s="186" t="s">
        <v>100</v>
      </c>
      <c r="S151" s="186" t="s">
        <v>141</v>
      </c>
      <c r="T151" s="187" t="s">
        <v>141</v>
      </c>
      <c r="U151" s="164">
        <v>6.4149999999999999E-2</v>
      </c>
      <c r="V151" s="164">
        <f t="shared" si="27"/>
        <v>0.64</v>
      </c>
      <c r="W151" s="164"/>
      <c r="X151" s="164" t="s">
        <v>142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143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ht="22.5" outlineLevel="1" x14ac:dyDescent="0.2">
      <c r="A152" s="181">
        <v>96</v>
      </c>
      <c r="B152" s="182" t="s">
        <v>386</v>
      </c>
      <c r="C152" s="191" t="s">
        <v>387</v>
      </c>
      <c r="D152" s="183" t="s">
        <v>162</v>
      </c>
      <c r="E152" s="184">
        <v>6</v>
      </c>
      <c r="F152" s="185"/>
      <c r="G152" s="186">
        <f t="shared" si="21"/>
        <v>0</v>
      </c>
      <c r="H152" s="185"/>
      <c r="I152" s="186">
        <f t="shared" si="22"/>
        <v>0</v>
      </c>
      <c r="J152" s="185"/>
      <c r="K152" s="186">
        <f t="shared" si="23"/>
        <v>0</v>
      </c>
      <c r="L152" s="186">
        <v>15</v>
      </c>
      <c r="M152" s="186">
        <f t="shared" si="24"/>
        <v>0</v>
      </c>
      <c r="N152" s="184">
        <v>6.0000000000000002E-5</v>
      </c>
      <c r="O152" s="184">
        <f t="shared" si="25"/>
        <v>0</v>
      </c>
      <c r="P152" s="184">
        <v>0</v>
      </c>
      <c r="Q152" s="184">
        <f t="shared" si="26"/>
        <v>0</v>
      </c>
      <c r="R152" s="186" t="s">
        <v>100</v>
      </c>
      <c r="S152" s="186" t="s">
        <v>141</v>
      </c>
      <c r="T152" s="187" t="s">
        <v>141</v>
      </c>
      <c r="U152" s="164">
        <v>6.4149999999999999E-2</v>
      </c>
      <c r="V152" s="164">
        <f t="shared" si="27"/>
        <v>0.38</v>
      </c>
      <c r="W152" s="164"/>
      <c r="X152" s="164" t="s">
        <v>142</v>
      </c>
      <c r="Y152" s="153"/>
      <c r="Z152" s="153"/>
      <c r="AA152" s="153"/>
      <c r="AB152" s="153"/>
      <c r="AC152" s="153"/>
      <c r="AD152" s="153"/>
      <c r="AE152" s="153"/>
      <c r="AF152" s="153"/>
      <c r="AG152" s="153" t="s">
        <v>143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ht="22.5" outlineLevel="1" x14ac:dyDescent="0.2">
      <c r="A153" s="181">
        <v>97</v>
      </c>
      <c r="B153" s="182" t="s">
        <v>388</v>
      </c>
      <c r="C153" s="191" t="s">
        <v>389</v>
      </c>
      <c r="D153" s="183" t="s">
        <v>162</v>
      </c>
      <c r="E153" s="184">
        <v>95</v>
      </c>
      <c r="F153" s="185"/>
      <c r="G153" s="186">
        <f t="shared" si="21"/>
        <v>0</v>
      </c>
      <c r="H153" s="185"/>
      <c r="I153" s="186">
        <f t="shared" si="22"/>
        <v>0</v>
      </c>
      <c r="J153" s="185"/>
      <c r="K153" s="186">
        <f t="shared" si="23"/>
        <v>0</v>
      </c>
      <c r="L153" s="186">
        <v>15</v>
      </c>
      <c r="M153" s="186">
        <f t="shared" si="24"/>
        <v>0</v>
      </c>
      <c r="N153" s="184">
        <v>9.0000000000000006E-5</v>
      </c>
      <c r="O153" s="184">
        <f t="shared" si="25"/>
        <v>0.01</v>
      </c>
      <c r="P153" s="184">
        <v>0</v>
      </c>
      <c r="Q153" s="184">
        <f t="shared" si="26"/>
        <v>0</v>
      </c>
      <c r="R153" s="186" t="s">
        <v>100</v>
      </c>
      <c r="S153" s="186" t="s">
        <v>141</v>
      </c>
      <c r="T153" s="187" t="s">
        <v>141</v>
      </c>
      <c r="U153" s="164">
        <v>6.4149999999999999E-2</v>
      </c>
      <c r="V153" s="164">
        <f t="shared" si="27"/>
        <v>6.09</v>
      </c>
      <c r="W153" s="164"/>
      <c r="X153" s="164" t="s">
        <v>142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143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ht="22.5" outlineLevel="1" x14ac:dyDescent="0.2">
      <c r="A154" s="181">
        <v>98</v>
      </c>
      <c r="B154" s="182" t="s">
        <v>390</v>
      </c>
      <c r="C154" s="191" t="s">
        <v>391</v>
      </c>
      <c r="D154" s="183" t="s">
        <v>162</v>
      </c>
      <c r="E154" s="184">
        <v>65</v>
      </c>
      <c r="F154" s="185"/>
      <c r="G154" s="186">
        <f t="shared" si="21"/>
        <v>0</v>
      </c>
      <c r="H154" s="185"/>
      <c r="I154" s="186">
        <f t="shared" si="22"/>
        <v>0</v>
      </c>
      <c r="J154" s="185"/>
      <c r="K154" s="186">
        <f t="shared" si="23"/>
        <v>0</v>
      </c>
      <c r="L154" s="186">
        <v>15</v>
      </c>
      <c r="M154" s="186">
        <f t="shared" si="24"/>
        <v>0</v>
      </c>
      <c r="N154" s="184">
        <v>1.3999999999999999E-4</v>
      </c>
      <c r="O154" s="184">
        <f t="shared" si="25"/>
        <v>0.01</v>
      </c>
      <c r="P154" s="184">
        <v>0</v>
      </c>
      <c r="Q154" s="184">
        <f t="shared" si="26"/>
        <v>0</v>
      </c>
      <c r="R154" s="186" t="s">
        <v>100</v>
      </c>
      <c r="S154" s="186" t="s">
        <v>141</v>
      </c>
      <c r="T154" s="187" t="s">
        <v>141</v>
      </c>
      <c r="U154" s="164">
        <v>6.4149999999999999E-2</v>
      </c>
      <c r="V154" s="164">
        <f t="shared" si="27"/>
        <v>4.17</v>
      </c>
      <c r="W154" s="164"/>
      <c r="X154" s="164" t="s">
        <v>142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143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81">
        <v>99</v>
      </c>
      <c r="B155" s="182" t="s">
        <v>392</v>
      </c>
      <c r="C155" s="191" t="s">
        <v>393</v>
      </c>
      <c r="D155" s="183" t="s">
        <v>162</v>
      </c>
      <c r="E155" s="184">
        <v>100</v>
      </c>
      <c r="F155" s="185"/>
      <c r="G155" s="186">
        <f t="shared" si="21"/>
        <v>0</v>
      </c>
      <c r="H155" s="185"/>
      <c r="I155" s="186">
        <f t="shared" si="22"/>
        <v>0</v>
      </c>
      <c r="J155" s="185"/>
      <c r="K155" s="186">
        <f t="shared" si="23"/>
        <v>0</v>
      </c>
      <c r="L155" s="186">
        <v>15</v>
      </c>
      <c r="M155" s="186">
        <f t="shared" si="24"/>
        <v>0</v>
      </c>
      <c r="N155" s="184">
        <v>0</v>
      </c>
      <c r="O155" s="184">
        <f t="shared" si="25"/>
        <v>0</v>
      </c>
      <c r="P155" s="184">
        <v>0</v>
      </c>
      <c r="Q155" s="184">
        <f t="shared" si="26"/>
        <v>0</v>
      </c>
      <c r="R155" s="186" t="s">
        <v>100</v>
      </c>
      <c r="S155" s="186" t="s">
        <v>141</v>
      </c>
      <c r="T155" s="187" t="s">
        <v>141</v>
      </c>
      <c r="U155" s="164">
        <v>5.0959999999999998E-2</v>
      </c>
      <c r="V155" s="164">
        <f t="shared" si="27"/>
        <v>5.0999999999999996</v>
      </c>
      <c r="W155" s="164"/>
      <c r="X155" s="164" t="s">
        <v>142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143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81">
        <v>100</v>
      </c>
      <c r="B156" s="182" t="s">
        <v>394</v>
      </c>
      <c r="C156" s="191" t="s">
        <v>395</v>
      </c>
      <c r="D156" s="183" t="s">
        <v>162</v>
      </c>
      <c r="E156" s="184">
        <v>10</v>
      </c>
      <c r="F156" s="185"/>
      <c r="G156" s="186">
        <f t="shared" si="21"/>
        <v>0</v>
      </c>
      <c r="H156" s="185"/>
      <c r="I156" s="186">
        <f t="shared" si="22"/>
        <v>0</v>
      </c>
      <c r="J156" s="185"/>
      <c r="K156" s="186">
        <f t="shared" si="23"/>
        <v>0</v>
      </c>
      <c r="L156" s="186">
        <v>15</v>
      </c>
      <c r="M156" s="186">
        <f t="shared" si="24"/>
        <v>0</v>
      </c>
      <c r="N156" s="184">
        <v>2.2000000000000001E-4</v>
      </c>
      <c r="O156" s="184">
        <f t="shared" si="25"/>
        <v>0</v>
      </c>
      <c r="P156" s="184">
        <v>0</v>
      </c>
      <c r="Q156" s="184">
        <f t="shared" si="26"/>
        <v>0</v>
      </c>
      <c r="R156" s="186" t="s">
        <v>100</v>
      </c>
      <c r="S156" s="186" t="s">
        <v>141</v>
      </c>
      <c r="T156" s="187" t="s">
        <v>141</v>
      </c>
      <c r="U156" s="164">
        <v>5.0959999999999998E-2</v>
      </c>
      <c r="V156" s="164">
        <f t="shared" si="27"/>
        <v>0.51</v>
      </c>
      <c r="W156" s="164"/>
      <c r="X156" s="164" t="s">
        <v>142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143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81">
        <v>101</v>
      </c>
      <c r="B157" s="182" t="s">
        <v>396</v>
      </c>
      <c r="C157" s="191" t="s">
        <v>397</v>
      </c>
      <c r="D157" s="183" t="s">
        <v>398</v>
      </c>
      <c r="E157" s="184">
        <v>5</v>
      </c>
      <c r="F157" s="185"/>
      <c r="G157" s="186">
        <f t="shared" si="21"/>
        <v>0</v>
      </c>
      <c r="H157" s="185"/>
      <c r="I157" s="186">
        <f t="shared" si="22"/>
        <v>0</v>
      </c>
      <c r="J157" s="185"/>
      <c r="K157" s="186">
        <f t="shared" si="23"/>
        <v>0</v>
      </c>
      <c r="L157" s="186">
        <v>15</v>
      </c>
      <c r="M157" s="186">
        <f t="shared" si="24"/>
        <v>0</v>
      </c>
      <c r="N157" s="184">
        <v>0</v>
      </c>
      <c r="O157" s="184">
        <f t="shared" si="25"/>
        <v>0</v>
      </c>
      <c r="P157" s="184">
        <v>0</v>
      </c>
      <c r="Q157" s="184">
        <f t="shared" si="26"/>
        <v>0</v>
      </c>
      <c r="R157" s="186"/>
      <c r="S157" s="186" t="s">
        <v>141</v>
      </c>
      <c r="T157" s="187" t="s">
        <v>141</v>
      </c>
      <c r="U157" s="164">
        <v>1</v>
      </c>
      <c r="V157" s="164">
        <f t="shared" si="27"/>
        <v>5</v>
      </c>
      <c r="W157" s="164"/>
      <c r="X157" s="164" t="s">
        <v>142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143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2.5" outlineLevel="1" x14ac:dyDescent="0.2">
      <c r="A158" s="181">
        <v>102</v>
      </c>
      <c r="B158" s="182" t="s">
        <v>399</v>
      </c>
      <c r="C158" s="191" t="s">
        <v>400</v>
      </c>
      <c r="D158" s="183" t="s">
        <v>139</v>
      </c>
      <c r="E158" s="184">
        <v>1</v>
      </c>
      <c r="F158" s="185"/>
      <c r="G158" s="186">
        <f t="shared" si="21"/>
        <v>0</v>
      </c>
      <c r="H158" s="185"/>
      <c r="I158" s="186">
        <f t="shared" si="22"/>
        <v>0</v>
      </c>
      <c r="J158" s="185"/>
      <c r="K158" s="186">
        <f t="shared" si="23"/>
        <v>0</v>
      </c>
      <c r="L158" s="186">
        <v>15</v>
      </c>
      <c r="M158" s="186">
        <f t="shared" si="24"/>
        <v>0</v>
      </c>
      <c r="N158" s="184">
        <v>6.0000000000000002E-5</v>
      </c>
      <c r="O158" s="184">
        <f t="shared" si="25"/>
        <v>0</v>
      </c>
      <c r="P158" s="184">
        <v>0</v>
      </c>
      <c r="Q158" s="184">
        <f t="shared" si="26"/>
        <v>0</v>
      </c>
      <c r="R158" s="186"/>
      <c r="S158" s="186" t="s">
        <v>276</v>
      </c>
      <c r="T158" s="187" t="s">
        <v>248</v>
      </c>
      <c r="U158" s="164">
        <v>0.249</v>
      </c>
      <c r="V158" s="164">
        <f t="shared" si="27"/>
        <v>0.25</v>
      </c>
      <c r="W158" s="164"/>
      <c r="X158" s="164" t="s">
        <v>142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143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81">
        <v>103</v>
      </c>
      <c r="B159" s="182" t="s">
        <v>401</v>
      </c>
      <c r="C159" s="191" t="s">
        <v>402</v>
      </c>
      <c r="D159" s="183" t="s">
        <v>403</v>
      </c>
      <c r="E159" s="184">
        <v>1</v>
      </c>
      <c r="F159" s="185"/>
      <c r="G159" s="186">
        <f t="shared" si="21"/>
        <v>0</v>
      </c>
      <c r="H159" s="185"/>
      <c r="I159" s="186">
        <f t="shared" si="22"/>
        <v>0</v>
      </c>
      <c r="J159" s="185"/>
      <c r="K159" s="186">
        <f t="shared" si="23"/>
        <v>0</v>
      </c>
      <c r="L159" s="186">
        <v>15</v>
      </c>
      <c r="M159" s="186">
        <f t="shared" si="24"/>
        <v>0</v>
      </c>
      <c r="N159" s="184">
        <v>0</v>
      </c>
      <c r="O159" s="184">
        <f t="shared" si="25"/>
        <v>0</v>
      </c>
      <c r="P159" s="184">
        <v>0</v>
      </c>
      <c r="Q159" s="184">
        <f t="shared" si="26"/>
        <v>0</v>
      </c>
      <c r="R159" s="186"/>
      <c r="S159" s="186" t="s">
        <v>276</v>
      </c>
      <c r="T159" s="187" t="s">
        <v>248</v>
      </c>
      <c r="U159" s="164">
        <v>0</v>
      </c>
      <c r="V159" s="164">
        <f t="shared" si="27"/>
        <v>0</v>
      </c>
      <c r="W159" s="164"/>
      <c r="X159" s="164" t="s">
        <v>142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143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81">
        <v>104</v>
      </c>
      <c r="B160" s="182" t="s">
        <v>404</v>
      </c>
      <c r="C160" s="191" t="s">
        <v>405</v>
      </c>
      <c r="D160" s="183" t="s">
        <v>403</v>
      </c>
      <c r="E160" s="184">
        <v>1</v>
      </c>
      <c r="F160" s="185"/>
      <c r="G160" s="186">
        <f t="shared" si="21"/>
        <v>0</v>
      </c>
      <c r="H160" s="185"/>
      <c r="I160" s="186">
        <f t="shared" si="22"/>
        <v>0</v>
      </c>
      <c r="J160" s="185"/>
      <c r="K160" s="186">
        <f t="shared" si="23"/>
        <v>0</v>
      </c>
      <c r="L160" s="186">
        <v>15</v>
      </c>
      <c r="M160" s="186">
        <f t="shared" si="24"/>
        <v>0</v>
      </c>
      <c r="N160" s="184">
        <v>0</v>
      </c>
      <c r="O160" s="184">
        <f t="shared" si="25"/>
        <v>0</v>
      </c>
      <c r="P160" s="184">
        <v>0</v>
      </c>
      <c r="Q160" s="184">
        <f t="shared" si="26"/>
        <v>0</v>
      </c>
      <c r="R160" s="186"/>
      <c r="S160" s="186" t="s">
        <v>276</v>
      </c>
      <c r="T160" s="187" t="s">
        <v>248</v>
      </c>
      <c r="U160" s="164">
        <v>0</v>
      </c>
      <c r="V160" s="164">
        <f t="shared" si="27"/>
        <v>0</v>
      </c>
      <c r="W160" s="164"/>
      <c r="X160" s="164" t="s">
        <v>142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143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81">
        <v>105</v>
      </c>
      <c r="B161" s="182" t="s">
        <v>406</v>
      </c>
      <c r="C161" s="191" t="s">
        <v>407</v>
      </c>
      <c r="D161" s="183" t="s">
        <v>293</v>
      </c>
      <c r="E161" s="184">
        <v>1</v>
      </c>
      <c r="F161" s="185"/>
      <c r="G161" s="186">
        <f t="shared" si="21"/>
        <v>0</v>
      </c>
      <c r="H161" s="185"/>
      <c r="I161" s="186">
        <f t="shared" si="22"/>
        <v>0</v>
      </c>
      <c r="J161" s="185"/>
      <c r="K161" s="186">
        <f t="shared" si="23"/>
        <v>0</v>
      </c>
      <c r="L161" s="186">
        <v>15</v>
      </c>
      <c r="M161" s="186">
        <f t="shared" si="24"/>
        <v>0</v>
      </c>
      <c r="N161" s="184">
        <v>0</v>
      </c>
      <c r="O161" s="184">
        <f t="shared" si="25"/>
        <v>0</v>
      </c>
      <c r="P161" s="184">
        <v>0</v>
      </c>
      <c r="Q161" s="184">
        <f t="shared" si="26"/>
        <v>0</v>
      </c>
      <c r="R161" s="186"/>
      <c r="S161" s="186" t="s">
        <v>276</v>
      </c>
      <c r="T161" s="187" t="s">
        <v>248</v>
      </c>
      <c r="U161" s="164">
        <v>0</v>
      </c>
      <c r="V161" s="164">
        <f t="shared" si="27"/>
        <v>0</v>
      </c>
      <c r="W161" s="164"/>
      <c r="X161" s="164" t="s">
        <v>142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143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56.25" outlineLevel="1" x14ac:dyDescent="0.2">
      <c r="A162" s="181">
        <v>106</v>
      </c>
      <c r="B162" s="182" t="s">
        <v>408</v>
      </c>
      <c r="C162" s="191" t="s">
        <v>409</v>
      </c>
      <c r="D162" s="183" t="s">
        <v>162</v>
      </c>
      <c r="E162" s="184">
        <v>25</v>
      </c>
      <c r="F162" s="185"/>
      <c r="G162" s="186">
        <f t="shared" si="21"/>
        <v>0</v>
      </c>
      <c r="H162" s="185"/>
      <c r="I162" s="186">
        <f t="shared" si="22"/>
        <v>0</v>
      </c>
      <c r="J162" s="185"/>
      <c r="K162" s="186">
        <f t="shared" si="23"/>
        <v>0</v>
      </c>
      <c r="L162" s="186">
        <v>15</v>
      </c>
      <c r="M162" s="186">
        <f t="shared" si="24"/>
        <v>0</v>
      </c>
      <c r="N162" s="184">
        <v>3.2000000000000003E-4</v>
      </c>
      <c r="O162" s="184">
        <f t="shared" si="25"/>
        <v>0.01</v>
      </c>
      <c r="P162" s="184">
        <v>0</v>
      </c>
      <c r="Q162" s="184">
        <f t="shared" si="26"/>
        <v>0</v>
      </c>
      <c r="R162" s="186" t="s">
        <v>242</v>
      </c>
      <c r="S162" s="186" t="s">
        <v>141</v>
      </c>
      <c r="T162" s="187" t="s">
        <v>141</v>
      </c>
      <c r="U162" s="164">
        <v>0</v>
      </c>
      <c r="V162" s="164">
        <f t="shared" si="27"/>
        <v>0</v>
      </c>
      <c r="W162" s="164"/>
      <c r="X162" s="164" t="s">
        <v>243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244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ht="56.25" outlineLevel="1" x14ac:dyDescent="0.2">
      <c r="A163" s="181">
        <v>107</v>
      </c>
      <c r="B163" s="182" t="s">
        <v>410</v>
      </c>
      <c r="C163" s="191" t="s">
        <v>411</v>
      </c>
      <c r="D163" s="183" t="s">
        <v>162</v>
      </c>
      <c r="E163" s="184">
        <v>25</v>
      </c>
      <c r="F163" s="185"/>
      <c r="G163" s="186">
        <f t="shared" si="21"/>
        <v>0</v>
      </c>
      <c r="H163" s="185"/>
      <c r="I163" s="186">
        <f t="shared" si="22"/>
        <v>0</v>
      </c>
      <c r="J163" s="185"/>
      <c r="K163" s="186">
        <f t="shared" si="23"/>
        <v>0</v>
      </c>
      <c r="L163" s="186">
        <v>15</v>
      </c>
      <c r="M163" s="186">
        <f t="shared" si="24"/>
        <v>0</v>
      </c>
      <c r="N163" s="184">
        <v>6.8000000000000005E-4</v>
      </c>
      <c r="O163" s="184">
        <f t="shared" si="25"/>
        <v>0.02</v>
      </c>
      <c r="P163" s="184">
        <v>0</v>
      </c>
      <c r="Q163" s="184">
        <f t="shared" si="26"/>
        <v>0</v>
      </c>
      <c r="R163" s="186" t="s">
        <v>242</v>
      </c>
      <c r="S163" s="186" t="s">
        <v>141</v>
      </c>
      <c r="T163" s="187" t="s">
        <v>141</v>
      </c>
      <c r="U163" s="164">
        <v>0</v>
      </c>
      <c r="V163" s="164">
        <f t="shared" si="27"/>
        <v>0</v>
      </c>
      <c r="W163" s="164"/>
      <c r="X163" s="164" t="s">
        <v>243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244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ht="33.75" outlineLevel="1" x14ac:dyDescent="0.2">
      <c r="A164" s="181">
        <v>108</v>
      </c>
      <c r="B164" s="182" t="s">
        <v>412</v>
      </c>
      <c r="C164" s="191" t="s">
        <v>413</v>
      </c>
      <c r="D164" s="183" t="s">
        <v>162</v>
      </c>
      <c r="E164" s="184">
        <v>10</v>
      </c>
      <c r="F164" s="185"/>
      <c r="G164" s="186">
        <f t="shared" si="21"/>
        <v>0</v>
      </c>
      <c r="H164" s="185"/>
      <c r="I164" s="186">
        <f t="shared" si="22"/>
        <v>0</v>
      </c>
      <c r="J164" s="185"/>
      <c r="K164" s="186">
        <f t="shared" si="23"/>
        <v>0</v>
      </c>
      <c r="L164" s="186">
        <v>15</v>
      </c>
      <c r="M164" s="186">
        <f t="shared" si="24"/>
        <v>0</v>
      </c>
      <c r="N164" s="184">
        <v>6.0000000000000002E-5</v>
      </c>
      <c r="O164" s="184">
        <f t="shared" si="25"/>
        <v>0</v>
      </c>
      <c r="P164" s="184">
        <v>0</v>
      </c>
      <c r="Q164" s="184">
        <f t="shared" si="26"/>
        <v>0</v>
      </c>
      <c r="R164" s="186" t="s">
        <v>242</v>
      </c>
      <c r="S164" s="186" t="s">
        <v>141</v>
      </c>
      <c r="T164" s="187" t="s">
        <v>141</v>
      </c>
      <c r="U164" s="164">
        <v>0</v>
      </c>
      <c r="V164" s="164">
        <f t="shared" si="27"/>
        <v>0</v>
      </c>
      <c r="W164" s="164"/>
      <c r="X164" s="164" t="s">
        <v>243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244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81">
        <v>109</v>
      </c>
      <c r="B165" s="182" t="s">
        <v>414</v>
      </c>
      <c r="C165" s="191" t="s">
        <v>415</v>
      </c>
      <c r="D165" s="183" t="s">
        <v>162</v>
      </c>
      <c r="E165" s="184">
        <v>45</v>
      </c>
      <c r="F165" s="185"/>
      <c r="G165" s="186">
        <f t="shared" si="21"/>
        <v>0</v>
      </c>
      <c r="H165" s="185"/>
      <c r="I165" s="186">
        <f t="shared" si="22"/>
        <v>0</v>
      </c>
      <c r="J165" s="185"/>
      <c r="K165" s="186">
        <f t="shared" si="23"/>
        <v>0</v>
      </c>
      <c r="L165" s="186">
        <v>15</v>
      </c>
      <c r="M165" s="186">
        <f t="shared" si="24"/>
        <v>0</v>
      </c>
      <c r="N165" s="184">
        <v>0</v>
      </c>
      <c r="O165" s="184">
        <f t="shared" si="25"/>
        <v>0</v>
      </c>
      <c r="P165" s="184">
        <v>0</v>
      </c>
      <c r="Q165" s="184">
        <f t="shared" si="26"/>
        <v>0</v>
      </c>
      <c r="R165" s="186" t="s">
        <v>242</v>
      </c>
      <c r="S165" s="186" t="s">
        <v>141</v>
      </c>
      <c r="T165" s="187" t="s">
        <v>141</v>
      </c>
      <c r="U165" s="164">
        <v>0</v>
      </c>
      <c r="V165" s="164">
        <f t="shared" si="27"/>
        <v>0</v>
      </c>
      <c r="W165" s="164"/>
      <c r="X165" s="164" t="s">
        <v>243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244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81">
        <v>110</v>
      </c>
      <c r="B166" s="182" t="s">
        <v>416</v>
      </c>
      <c r="C166" s="191" t="s">
        <v>417</v>
      </c>
      <c r="D166" s="183" t="s">
        <v>139</v>
      </c>
      <c r="E166" s="184">
        <v>3</v>
      </c>
      <c r="F166" s="185"/>
      <c r="G166" s="186">
        <f t="shared" si="21"/>
        <v>0</v>
      </c>
      <c r="H166" s="185"/>
      <c r="I166" s="186">
        <f t="shared" si="22"/>
        <v>0</v>
      </c>
      <c r="J166" s="185"/>
      <c r="K166" s="186">
        <f t="shared" si="23"/>
        <v>0</v>
      </c>
      <c r="L166" s="186">
        <v>15</v>
      </c>
      <c r="M166" s="186">
        <f t="shared" si="24"/>
        <v>0</v>
      </c>
      <c r="N166" s="184">
        <v>3.7000000000000002E-3</v>
      </c>
      <c r="O166" s="184">
        <f t="shared" si="25"/>
        <v>0.01</v>
      </c>
      <c r="P166" s="184">
        <v>0</v>
      </c>
      <c r="Q166" s="184">
        <f t="shared" si="26"/>
        <v>0</v>
      </c>
      <c r="R166" s="186"/>
      <c r="S166" s="186" t="s">
        <v>276</v>
      </c>
      <c r="T166" s="187" t="s">
        <v>418</v>
      </c>
      <c r="U166" s="164">
        <v>0</v>
      </c>
      <c r="V166" s="164">
        <f t="shared" si="27"/>
        <v>0</v>
      </c>
      <c r="W166" s="164"/>
      <c r="X166" s="164" t="s">
        <v>243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244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x14ac:dyDescent="0.2">
      <c r="A167" s="167" t="s">
        <v>135</v>
      </c>
      <c r="B167" s="168" t="s">
        <v>102</v>
      </c>
      <c r="C167" s="190" t="s">
        <v>103</v>
      </c>
      <c r="D167" s="169"/>
      <c r="E167" s="170"/>
      <c r="F167" s="171"/>
      <c r="G167" s="171">
        <f>SUMIF(AG168:AG169,"&lt;&gt;NOR",G168:G169)</f>
        <v>0</v>
      </c>
      <c r="H167" s="171"/>
      <c r="I167" s="171">
        <f>SUM(I168:I169)</f>
        <v>0</v>
      </c>
      <c r="J167" s="171"/>
      <c r="K167" s="171">
        <f>SUM(K168:K169)</f>
        <v>0</v>
      </c>
      <c r="L167" s="171"/>
      <c r="M167" s="171">
        <f>SUM(M168:M169)</f>
        <v>0</v>
      </c>
      <c r="N167" s="170"/>
      <c r="O167" s="170">
        <f>SUM(O168:O169)</f>
        <v>0</v>
      </c>
      <c r="P167" s="170"/>
      <c r="Q167" s="170">
        <f>SUM(Q168:Q169)</f>
        <v>0</v>
      </c>
      <c r="R167" s="171"/>
      <c r="S167" s="171"/>
      <c r="T167" s="172"/>
      <c r="U167" s="166"/>
      <c r="V167" s="166">
        <f>SUM(V168:V169)</f>
        <v>25.96</v>
      </c>
      <c r="W167" s="166"/>
      <c r="X167" s="166"/>
      <c r="AG167" t="s">
        <v>136</v>
      </c>
    </row>
    <row r="168" spans="1:60" outlineLevel="1" x14ac:dyDescent="0.2">
      <c r="A168" s="181">
        <v>111</v>
      </c>
      <c r="B168" s="182" t="s">
        <v>419</v>
      </c>
      <c r="C168" s="191" t="s">
        <v>420</v>
      </c>
      <c r="D168" s="183" t="s">
        <v>162</v>
      </c>
      <c r="E168" s="184">
        <v>85</v>
      </c>
      <c r="F168" s="185"/>
      <c r="G168" s="186">
        <f>ROUND(E168*F168,2)</f>
        <v>0</v>
      </c>
      <c r="H168" s="185"/>
      <c r="I168" s="186">
        <f>ROUND(E168*H168,2)</f>
        <v>0</v>
      </c>
      <c r="J168" s="185"/>
      <c r="K168" s="186">
        <f>ROUND(E168*J168,2)</f>
        <v>0</v>
      </c>
      <c r="L168" s="186">
        <v>15</v>
      </c>
      <c r="M168" s="186">
        <f>G168*(1+L168/100)</f>
        <v>0</v>
      </c>
      <c r="N168" s="184">
        <v>0</v>
      </c>
      <c r="O168" s="184">
        <f>ROUND(E168*N168,2)</f>
        <v>0</v>
      </c>
      <c r="P168" s="184">
        <v>0</v>
      </c>
      <c r="Q168" s="184">
        <f>ROUND(E168*P168,2)</f>
        <v>0</v>
      </c>
      <c r="R168" s="186"/>
      <c r="S168" s="186" t="s">
        <v>141</v>
      </c>
      <c r="T168" s="187" t="s">
        <v>141</v>
      </c>
      <c r="U168" s="164">
        <v>0.3</v>
      </c>
      <c r="V168" s="164">
        <f>ROUND(E168*U168,2)</f>
        <v>25.5</v>
      </c>
      <c r="W168" s="164"/>
      <c r="X168" s="164" t="s">
        <v>142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143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81">
        <v>112</v>
      </c>
      <c r="B169" s="182" t="s">
        <v>421</v>
      </c>
      <c r="C169" s="191" t="s">
        <v>422</v>
      </c>
      <c r="D169" s="183" t="s">
        <v>139</v>
      </c>
      <c r="E169" s="184">
        <v>1</v>
      </c>
      <c r="F169" s="185"/>
      <c r="G169" s="186">
        <f>ROUND(E169*F169,2)</f>
        <v>0</v>
      </c>
      <c r="H169" s="185"/>
      <c r="I169" s="186">
        <f>ROUND(E169*H169,2)</f>
        <v>0</v>
      </c>
      <c r="J169" s="185"/>
      <c r="K169" s="186">
        <f>ROUND(E169*J169,2)</f>
        <v>0</v>
      </c>
      <c r="L169" s="186">
        <v>15</v>
      </c>
      <c r="M169" s="186">
        <f>G169*(1+L169/100)</f>
        <v>0</v>
      </c>
      <c r="N169" s="184">
        <v>0</v>
      </c>
      <c r="O169" s="184">
        <f>ROUND(E169*N169,2)</f>
        <v>0</v>
      </c>
      <c r="P169" s="184">
        <v>0</v>
      </c>
      <c r="Q169" s="184">
        <f>ROUND(E169*P169,2)</f>
        <v>0</v>
      </c>
      <c r="R169" s="186"/>
      <c r="S169" s="186" t="s">
        <v>141</v>
      </c>
      <c r="T169" s="187" t="s">
        <v>141</v>
      </c>
      <c r="U169" s="164">
        <v>0.45667000000000002</v>
      </c>
      <c r="V169" s="164">
        <f>ROUND(E169*U169,2)</f>
        <v>0.46</v>
      </c>
      <c r="W169" s="164"/>
      <c r="X169" s="164" t="s">
        <v>142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143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x14ac:dyDescent="0.2">
      <c r="A170" s="167" t="s">
        <v>135</v>
      </c>
      <c r="B170" s="168" t="s">
        <v>104</v>
      </c>
      <c r="C170" s="190" t="s">
        <v>105</v>
      </c>
      <c r="D170" s="169"/>
      <c r="E170" s="170"/>
      <c r="F170" s="171"/>
      <c r="G170" s="171">
        <f>SUMIF(AG171:AG179,"&lt;&gt;NOR",G171:G179)</f>
        <v>0</v>
      </c>
      <c r="H170" s="171"/>
      <c r="I170" s="171">
        <f>SUM(I171:I179)</f>
        <v>0</v>
      </c>
      <c r="J170" s="171"/>
      <c r="K170" s="171">
        <f>SUM(K171:K179)</f>
        <v>0</v>
      </c>
      <c r="L170" s="171"/>
      <c r="M170" s="171">
        <f>SUM(M171:M179)</f>
        <v>0</v>
      </c>
      <c r="N170" s="170"/>
      <c r="O170" s="170">
        <f>SUM(O171:O179)</f>
        <v>0</v>
      </c>
      <c r="P170" s="170"/>
      <c r="Q170" s="170">
        <f>SUM(Q171:Q179)</f>
        <v>0</v>
      </c>
      <c r="R170" s="171"/>
      <c r="S170" s="171"/>
      <c r="T170" s="172"/>
      <c r="U170" s="166"/>
      <c r="V170" s="166">
        <f>SUM(V171:V179)</f>
        <v>12.75</v>
      </c>
      <c r="W170" s="166"/>
      <c r="X170" s="166"/>
      <c r="AG170" t="s">
        <v>136</v>
      </c>
    </row>
    <row r="171" spans="1:60" outlineLevel="1" x14ac:dyDescent="0.2">
      <c r="A171" s="174">
        <v>113</v>
      </c>
      <c r="B171" s="175" t="s">
        <v>423</v>
      </c>
      <c r="C171" s="192" t="s">
        <v>424</v>
      </c>
      <c r="D171" s="176" t="s">
        <v>184</v>
      </c>
      <c r="E171" s="177">
        <v>1.40659</v>
      </c>
      <c r="F171" s="178"/>
      <c r="G171" s="179">
        <f>ROUND(E171*F171,2)</f>
        <v>0</v>
      </c>
      <c r="H171" s="178"/>
      <c r="I171" s="179">
        <f>ROUND(E171*H171,2)</f>
        <v>0</v>
      </c>
      <c r="J171" s="178"/>
      <c r="K171" s="179">
        <f>ROUND(E171*J171,2)</f>
        <v>0</v>
      </c>
      <c r="L171" s="179">
        <v>15</v>
      </c>
      <c r="M171" s="179">
        <f>G171*(1+L171/100)</f>
        <v>0</v>
      </c>
      <c r="N171" s="177">
        <v>0</v>
      </c>
      <c r="O171" s="177">
        <f>ROUND(E171*N171,2)</f>
        <v>0</v>
      </c>
      <c r="P171" s="177">
        <v>0</v>
      </c>
      <c r="Q171" s="177">
        <f>ROUND(E171*P171,2)</f>
        <v>0</v>
      </c>
      <c r="R171" s="179" t="s">
        <v>425</v>
      </c>
      <c r="S171" s="179" t="s">
        <v>141</v>
      </c>
      <c r="T171" s="180" t="s">
        <v>141</v>
      </c>
      <c r="U171" s="164">
        <v>0.16400000000000001</v>
      </c>
      <c r="V171" s="164">
        <f>ROUND(E171*U171,2)</f>
        <v>0.23</v>
      </c>
      <c r="W171" s="164"/>
      <c r="X171" s="164" t="s">
        <v>426</v>
      </c>
      <c r="Y171" s="153"/>
      <c r="Z171" s="153"/>
      <c r="AA171" s="153"/>
      <c r="AB171" s="153"/>
      <c r="AC171" s="153"/>
      <c r="AD171" s="153"/>
      <c r="AE171" s="153"/>
      <c r="AF171" s="153"/>
      <c r="AG171" s="153" t="s">
        <v>427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ht="22.5" outlineLevel="1" x14ac:dyDescent="0.2">
      <c r="A172" s="160"/>
      <c r="B172" s="161"/>
      <c r="C172" s="255" t="s">
        <v>428</v>
      </c>
      <c r="D172" s="256"/>
      <c r="E172" s="256"/>
      <c r="F172" s="256"/>
      <c r="G172" s="256"/>
      <c r="H172" s="164"/>
      <c r="I172" s="164"/>
      <c r="J172" s="164"/>
      <c r="K172" s="164"/>
      <c r="L172" s="164"/>
      <c r="M172" s="164"/>
      <c r="N172" s="163"/>
      <c r="O172" s="163"/>
      <c r="P172" s="163"/>
      <c r="Q172" s="163"/>
      <c r="R172" s="164"/>
      <c r="S172" s="164"/>
      <c r="T172" s="164"/>
      <c r="U172" s="164"/>
      <c r="V172" s="164"/>
      <c r="W172" s="164"/>
      <c r="X172" s="164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148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88" t="str">
        <f>C172</f>
        <v>se složením a hrubým urovnáním nebo s přeložením na jiný dopravní prostředek kromě lodi, vč. příplatku za každých dalších i započatých 1000 m přes 1000 m,</v>
      </c>
      <c r="BB172" s="153"/>
      <c r="BC172" s="153"/>
      <c r="BD172" s="153"/>
      <c r="BE172" s="153"/>
      <c r="BF172" s="153"/>
      <c r="BG172" s="153"/>
      <c r="BH172" s="153"/>
    </row>
    <row r="173" spans="1:60" ht="22.5" outlineLevel="1" x14ac:dyDescent="0.2">
      <c r="A173" s="181">
        <v>114</v>
      </c>
      <c r="B173" s="182" t="s">
        <v>429</v>
      </c>
      <c r="C173" s="191" t="s">
        <v>430</v>
      </c>
      <c r="D173" s="183" t="s">
        <v>184</v>
      </c>
      <c r="E173" s="184">
        <v>1.40659</v>
      </c>
      <c r="F173" s="185"/>
      <c r="G173" s="186">
        <f>ROUND(E173*F173,2)</f>
        <v>0</v>
      </c>
      <c r="H173" s="185"/>
      <c r="I173" s="186">
        <f>ROUND(E173*H173,2)</f>
        <v>0</v>
      </c>
      <c r="J173" s="185"/>
      <c r="K173" s="186">
        <f>ROUND(E173*J173,2)</f>
        <v>0</v>
      </c>
      <c r="L173" s="186">
        <v>15</v>
      </c>
      <c r="M173" s="186">
        <f>G173*(1+L173/100)</f>
        <v>0</v>
      </c>
      <c r="N173" s="184">
        <v>0</v>
      </c>
      <c r="O173" s="184">
        <f>ROUND(E173*N173,2)</f>
        <v>0</v>
      </c>
      <c r="P173" s="184">
        <v>0</v>
      </c>
      <c r="Q173" s="184">
        <f>ROUND(E173*P173,2)</f>
        <v>0</v>
      </c>
      <c r="R173" s="186" t="s">
        <v>175</v>
      </c>
      <c r="S173" s="186" t="s">
        <v>141</v>
      </c>
      <c r="T173" s="187" t="s">
        <v>141</v>
      </c>
      <c r="U173" s="164">
        <v>0.93300000000000005</v>
      </c>
      <c r="V173" s="164">
        <f>ROUND(E173*U173,2)</f>
        <v>1.31</v>
      </c>
      <c r="W173" s="164"/>
      <c r="X173" s="164" t="s">
        <v>426</v>
      </c>
      <c r="Y173" s="153"/>
      <c r="Z173" s="153"/>
      <c r="AA173" s="153"/>
      <c r="AB173" s="153"/>
      <c r="AC173" s="153"/>
      <c r="AD173" s="153"/>
      <c r="AE173" s="153"/>
      <c r="AF173" s="153"/>
      <c r="AG173" s="153" t="s">
        <v>427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81">
        <v>115</v>
      </c>
      <c r="B174" s="182" t="s">
        <v>431</v>
      </c>
      <c r="C174" s="191" t="s">
        <v>432</v>
      </c>
      <c r="D174" s="183" t="s">
        <v>184</v>
      </c>
      <c r="E174" s="184">
        <v>14.06593</v>
      </c>
      <c r="F174" s="185"/>
      <c r="G174" s="186">
        <f>ROUND(E174*F174,2)</f>
        <v>0</v>
      </c>
      <c r="H174" s="185"/>
      <c r="I174" s="186">
        <f>ROUND(E174*H174,2)</f>
        <v>0</v>
      </c>
      <c r="J174" s="185"/>
      <c r="K174" s="186">
        <f>ROUND(E174*J174,2)</f>
        <v>0</v>
      </c>
      <c r="L174" s="186">
        <v>15</v>
      </c>
      <c r="M174" s="186">
        <f>G174*(1+L174/100)</f>
        <v>0</v>
      </c>
      <c r="N174" s="184">
        <v>0</v>
      </c>
      <c r="O174" s="184">
        <f>ROUND(E174*N174,2)</f>
        <v>0</v>
      </c>
      <c r="P174" s="184">
        <v>0</v>
      </c>
      <c r="Q174" s="184">
        <f>ROUND(E174*P174,2)</f>
        <v>0</v>
      </c>
      <c r="R174" s="186" t="s">
        <v>175</v>
      </c>
      <c r="S174" s="186" t="s">
        <v>141</v>
      </c>
      <c r="T174" s="187" t="s">
        <v>141</v>
      </c>
      <c r="U174" s="164">
        <v>0.65300000000000002</v>
      </c>
      <c r="V174" s="164">
        <f>ROUND(E174*U174,2)</f>
        <v>9.19</v>
      </c>
      <c r="W174" s="164"/>
      <c r="X174" s="164" t="s">
        <v>426</v>
      </c>
      <c r="Y174" s="153"/>
      <c r="Z174" s="153"/>
      <c r="AA174" s="153"/>
      <c r="AB174" s="153"/>
      <c r="AC174" s="153"/>
      <c r="AD174" s="153"/>
      <c r="AE174" s="153"/>
      <c r="AF174" s="153"/>
      <c r="AG174" s="153" t="s">
        <v>427</v>
      </c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74">
        <v>116</v>
      </c>
      <c r="B175" s="175" t="s">
        <v>433</v>
      </c>
      <c r="C175" s="192" t="s">
        <v>434</v>
      </c>
      <c r="D175" s="176" t="s">
        <v>184</v>
      </c>
      <c r="E175" s="177">
        <v>1.40659</v>
      </c>
      <c r="F175" s="178"/>
      <c r="G175" s="179">
        <f>ROUND(E175*F175,2)</f>
        <v>0</v>
      </c>
      <c r="H175" s="178"/>
      <c r="I175" s="179">
        <f>ROUND(E175*H175,2)</f>
        <v>0</v>
      </c>
      <c r="J175" s="178"/>
      <c r="K175" s="179">
        <f>ROUND(E175*J175,2)</f>
        <v>0</v>
      </c>
      <c r="L175" s="179">
        <v>15</v>
      </c>
      <c r="M175" s="179">
        <f>G175*(1+L175/100)</f>
        <v>0</v>
      </c>
      <c r="N175" s="177">
        <v>0</v>
      </c>
      <c r="O175" s="177">
        <f>ROUND(E175*N175,2)</f>
        <v>0</v>
      </c>
      <c r="P175" s="177">
        <v>0</v>
      </c>
      <c r="Q175" s="177">
        <f>ROUND(E175*P175,2)</f>
        <v>0</v>
      </c>
      <c r="R175" s="179" t="s">
        <v>175</v>
      </c>
      <c r="S175" s="179" t="s">
        <v>141</v>
      </c>
      <c r="T175" s="180" t="s">
        <v>141</v>
      </c>
      <c r="U175" s="164">
        <v>0.49</v>
      </c>
      <c r="V175" s="164">
        <f>ROUND(E175*U175,2)</f>
        <v>0.69</v>
      </c>
      <c r="W175" s="164"/>
      <c r="X175" s="164" t="s">
        <v>426</v>
      </c>
      <c r="Y175" s="153"/>
      <c r="Z175" s="153"/>
      <c r="AA175" s="153"/>
      <c r="AB175" s="153"/>
      <c r="AC175" s="153"/>
      <c r="AD175" s="153"/>
      <c r="AE175" s="153"/>
      <c r="AF175" s="153"/>
      <c r="AG175" s="153" t="s">
        <v>427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253" t="s">
        <v>435</v>
      </c>
      <c r="D176" s="254"/>
      <c r="E176" s="254"/>
      <c r="F176" s="254"/>
      <c r="G176" s="254"/>
      <c r="H176" s="164"/>
      <c r="I176" s="164"/>
      <c r="J176" s="164"/>
      <c r="K176" s="164"/>
      <c r="L176" s="164"/>
      <c r="M176" s="164"/>
      <c r="N176" s="163"/>
      <c r="O176" s="163"/>
      <c r="P176" s="163"/>
      <c r="Q176" s="163"/>
      <c r="R176" s="164"/>
      <c r="S176" s="164"/>
      <c r="T176" s="164"/>
      <c r="U176" s="164"/>
      <c r="V176" s="164"/>
      <c r="W176" s="164"/>
      <c r="X176" s="164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196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81">
        <v>117</v>
      </c>
      <c r="B177" s="182" t="s">
        <v>436</v>
      </c>
      <c r="C177" s="191" t="s">
        <v>437</v>
      </c>
      <c r="D177" s="183" t="s">
        <v>184</v>
      </c>
      <c r="E177" s="184">
        <v>9.8461499999999997</v>
      </c>
      <c r="F177" s="185"/>
      <c r="G177" s="186">
        <f>ROUND(E177*F177,2)</f>
        <v>0</v>
      </c>
      <c r="H177" s="185"/>
      <c r="I177" s="186">
        <f>ROUND(E177*H177,2)</f>
        <v>0</v>
      </c>
      <c r="J177" s="185"/>
      <c r="K177" s="186">
        <f>ROUND(E177*J177,2)</f>
        <v>0</v>
      </c>
      <c r="L177" s="186">
        <v>15</v>
      </c>
      <c r="M177" s="186">
        <f>G177*(1+L177/100)</f>
        <v>0</v>
      </c>
      <c r="N177" s="184">
        <v>0</v>
      </c>
      <c r="O177" s="184">
        <f>ROUND(E177*N177,2)</f>
        <v>0</v>
      </c>
      <c r="P177" s="184">
        <v>0</v>
      </c>
      <c r="Q177" s="184">
        <f>ROUND(E177*P177,2)</f>
        <v>0</v>
      </c>
      <c r="R177" s="186" t="s">
        <v>175</v>
      </c>
      <c r="S177" s="186" t="s">
        <v>141</v>
      </c>
      <c r="T177" s="187" t="s">
        <v>141</v>
      </c>
      <c r="U177" s="164">
        <v>0</v>
      </c>
      <c r="V177" s="164">
        <f>ROUND(E177*U177,2)</f>
        <v>0</v>
      </c>
      <c r="W177" s="164"/>
      <c r="X177" s="164" t="s">
        <v>426</v>
      </c>
      <c r="Y177" s="153"/>
      <c r="Z177" s="153"/>
      <c r="AA177" s="153"/>
      <c r="AB177" s="153"/>
      <c r="AC177" s="153"/>
      <c r="AD177" s="153"/>
      <c r="AE177" s="153"/>
      <c r="AF177" s="153"/>
      <c r="AG177" s="153" t="s">
        <v>427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81">
        <v>118</v>
      </c>
      <c r="B178" s="182" t="s">
        <v>438</v>
      </c>
      <c r="C178" s="191" t="s">
        <v>439</v>
      </c>
      <c r="D178" s="183" t="s">
        <v>184</v>
      </c>
      <c r="E178" s="184">
        <v>1.40659</v>
      </c>
      <c r="F178" s="185"/>
      <c r="G178" s="186">
        <f>ROUND(E178*F178,2)</f>
        <v>0</v>
      </c>
      <c r="H178" s="185"/>
      <c r="I178" s="186">
        <f>ROUND(E178*H178,2)</f>
        <v>0</v>
      </c>
      <c r="J178" s="185"/>
      <c r="K178" s="186">
        <f>ROUND(E178*J178,2)</f>
        <v>0</v>
      </c>
      <c r="L178" s="186">
        <v>15</v>
      </c>
      <c r="M178" s="186">
        <f>G178*(1+L178/100)</f>
        <v>0</v>
      </c>
      <c r="N178" s="184">
        <v>0</v>
      </c>
      <c r="O178" s="184">
        <f>ROUND(E178*N178,2)</f>
        <v>0</v>
      </c>
      <c r="P178" s="184">
        <v>0</v>
      </c>
      <c r="Q178" s="184">
        <f>ROUND(E178*P178,2)</f>
        <v>0</v>
      </c>
      <c r="R178" s="186" t="s">
        <v>175</v>
      </c>
      <c r="S178" s="186" t="s">
        <v>141</v>
      </c>
      <c r="T178" s="187" t="s">
        <v>141</v>
      </c>
      <c r="U178" s="164">
        <v>0.94199999999999995</v>
      </c>
      <c r="V178" s="164">
        <f>ROUND(E178*U178,2)</f>
        <v>1.33</v>
      </c>
      <c r="W178" s="164"/>
      <c r="X178" s="164" t="s">
        <v>426</v>
      </c>
      <c r="Y178" s="153"/>
      <c r="Z178" s="153"/>
      <c r="AA178" s="153"/>
      <c r="AB178" s="153"/>
      <c r="AC178" s="153"/>
      <c r="AD178" s="153"/>
      <c r="AE178" s="153"/>
      <c r="AF178" s="153"/>
      <c r="AG178" s="153" t="s">
        <v>427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ht="22.5" outlineLevel="1" x14ac:dyDescent="0.2">
      <c r="A179" s="174">
        <v>119</v>
      </c>
      <c r="B179" s="175" t="s">
        <v>440</v>
      </c>
      <c r="C179" s="192" t="s">
        <v>441</v>
      </c>
      <c r="D179" s="176" t="s">
        <v>184</v>
      </c>
      <c r="E179" s="177">
        <v>1.40659</v>
      </c>
      <c r="F179" s="178"/>
      <c r="G179" s="179">
        <f>ROUND(E179*F179,2)</f>
        <v>0</v>
      </c>
      <c r="H179" s="178"/>
      <c r="I179" s="179">
        <f>ROUND(E179*H179,2)</f>
        <v>0</v>
      </c>
      <c r="J179" s="178"/>
      <c r="K179" s="179">
        <f>ROUND(E179*J179,2)</f>
        <v>0</v>
      </c>
      <c r="L179" s="179">
        <v>15</v>
      </c>
      <c r="M179" s="179">
        <f>G179*(1+L179/100)</f>
        <v>0</v>
      </c>
      <c r="N179" s="177">
        <v>0</v>
      </c>
      <c r="O179" s="177">
        <f>ROUND(E179*N179,2)</f>
        <v>0</v>
      </c>
      <c r="P179" s="177">
        <v>0</v>
      </c>
      <c r="Q179" s="177">
        <f>ROUND(E179*P179,2)</f>
        <v>0</v>
      </c>
      <c r="R179" s="179" t="s">
        <v>175</v>
      </c>
      <c r="S179" s="179" t="s">
        <v>141</v>
      </c>
      <c r="T179" s="180" t="s">
        <v>141</v>
      </c>
      <c r="U179" s="164">
        <v>0</v>
      </c>
      <c r="V179" s="164">
        <f>ROUND(E179*U179,2)</f>
        <v>0</v>
      </c>
      <c r="W179" s="164"/>
      <c r="X179" s="164" t="s">
        <v>426</v>
      </c>
      <c r="Y179" s="153"/>
      <c r="Z179" s="153"/>
      <c r="AA179" s="153"/>
      <c r="AB179" s="153"/>
      <c r="AC179" s="153"/>
      <c r="AD179" s="153"/>
      <c r="AE179" s="153"/>
      <c r="AF179" s="153"/>
      <c r="AG179" s="153" t="s">
        <v>427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</row>
    <row r="180" spans="1:60" x14ac:dyDescent="0.2">
      <c r="A180" s="3"/>
      <c r="B180" s="4"/>
      <c r="C180" s="194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AE180">
        <v>15</v>
      </c>
      <c r="AF180">
        <v>21</v>
      </c>
      <c r="AG180" t="s">
        <v>122</v>
      </c>
    </row>
    <row r="181" spans="1:60" x14ac:dyDescent="0.2">
      <c r="A181" s="156"/>
      <c r="B181" s="157" t="s">
        <v>29</v>
      </c>
      <c r="C181" s="195"/>
      <c r="D181" s="158"/>
      <c r="E181" s="159"/>
      <c r="F181" s="159"/>
      <c r="G181" s="173">
        <f>G8+G12+G27+G33+G36+G51+G63+G84+G100+G109+G120+G130+G136+G139+G167+G170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AE181">
        <f>SUMIF(L7:L179,AE180,G7:G179)</f>
        <v>0</v>
      </c>
      <c r="AF181">
        <f>SUMIF(L7:L179,AF180,G7:G179)</f>
        <v>0</v>
      </c>
      <c r="AG181" t="s">
        <v>442</v>
      </c>
    </row>
    <row r="182" spans="1:60" x14ac:dyDescent="0.2">
      <c r="C182" s="196"/>
      <c r="D182" s="10"/>
      <c r="AG182" t="s">
        <v>443</v>
      </c>
    </row>
    <row r="183" spans="1:60" x14ac:dyDescent="0.2">
      <c r="D183" s="10"/>
    </row>
    <row r="184" spans="1:60" x14ac:dyDescent="0.2">
      <c r="D184" s="10"/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GkbhIJpn2ze8gg7LbMORyRLrm/l9oXkPrDPzVcQeZrru3QfbC3K0o82vg68Be9EjTg0z8yRe6522xCPcX4+RQ==" saltValue="X59xv9ZdvVIFbdDbg0MUEg==" spinCount="100000" sheet="1"/>
  <mergeCells count="41">
    <mergeCell ref="C29:G29"/>
    <mergeCell ref="A1:G1"/>
    <mergeCell ref="C2:G2"/>
    <mergeCell ref="C3:G3"/>
    <mergeCell ref="C4:G4"/>
    <mergeCell ref="C11:G11"/>
    <mergeCell ref="C14:G14"/>
    <mergeCell ref="C16:G16"/>
    <mergeCell ref="C18:G18"/>
    <mergeCell ref="C21:G21"/>
    <mergeCell ref="C24:G24"/>
    <mergeCell ref="C26:G26"/>
    <mergeCell ref="C53:G53"/>
    <mergeCell ref="C32:G32"/>
    <mergeCell ref="C35:G35"/>
    <mergeCell ref="C38:G38"/>
    <mergeCell ref="C40:G40"/>
    <mergeCell ref="C41:G41"/>
    <mergeCell ref="C43:G43"/>
    <mergeCell ref="C44:G44"/>
    <mergeCell ref="C46:G46"/>
    <mergeCell ref="C47:G47"/>
    <mergeCell ref="C48:G48"/>
    <mergeCell ref="C50:G50"/>
    <mergeCell ref="C119:G119"/>
    <mergeCell ref="C54:G54"/>
    <mergeCell ref="C55:G55"/>
    <mergeCell ref="C57:G57"/>
    <mergeCell ref="C58:G58"/>
    <mergeCell ref="C59:G59"/>
    <mergeCell ref="C62:G62"/>
    <mergeCell ref="C68:G68"/>
    <mergeCell ref="C99:G99"/>
    <mergeCell ref="C108:G108"/>
    <mergeCell ref="C111:G111"/>
    <mergeCell ref="C113:G113"/>
    <mergeCell ref="C122:G122"/>
    <mergeCell ref="C125:G125"/>
    <mergeCell ref="C132:G132"/>
    <mergeCell ref="C172:G172"/>
    <mergeCell ref="C176:G17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1.11 Pol'!Názvy_tisku</vt:lpstr>
      <vt:lpstr>oadresa</vt:lpstr>
      <vt:lpstr>Stavba!Objednatel</vt:lpstr>
      <vt:lpstr>Stavba!Objekt</vt:lpstr>
      <vt:lpstr>'SO01 1.11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Ing. Veronika MICHNOVÁ</cp:lastModifiedBy>
  <cp:lastPrinted>2019-03-19T12:27:02Z</cp:lastPrinted>
  <dcterms:created xsi:type="dcterms:W3CDTF">2009-04-08T07:15:50Z</dcterms:created>
  <dcterms:modified xsi:type="dcterms:W3CDTF">2022-04-04T13:43:02Z</dcterms:modified>
</cp:coreProperties>
</file>